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30" windowHeight="4170" tabRatio="502" activeTab="1"/>
  </bookViews>
  <sheets>
    <sheet name="A845" sheetId="1" r:id="rId1"/>
    <sheet name="Compatibility Test Matrix" sheetId="2" r:id="rId2"/>
    <sheet name="Action Items" sheetId="3" r:id="rId3"/>
    <sheet name="Notes" sheetId="4" r:id="rId4"/>
  </sheets>
  <definedNames>
    <definedName name="_xlnm.Print_Area" localSheetId="0">'A845'!$A$3:$F$39</definedName>
    <definedName name="_xlnm.Print_Area" localSheetId="2">'Action Items'!$B$3:$I$7</definedName>
    <definedName name="_xlnm.Print_Titles" localSheetId="0">'A845'!$A:$B,'A845'!$1:$2</definedName>
    <definedName name="_xlnm.Print_Titles" localSheetId="2">'Action Items'!$A:$B,'Action Items'!$1:$2</definedName>
    <definedName name="_xlnm.Print_Titles" localSheetId="1">'Compatibility Test Matrix'!$A:$B,'Compatibility Test Matrix'!$2:$10</definedName>
  </definedNames>
  <calcPr fullCalcOnLoad="1"/>
</workbook>
</file>

<file path=xl/sharedStrings.xml><?xml version="1.0" encoding="utf-8"?>
<sst xmlns="http://schemas.openxmlformats.org/spreadsheetml/2006/main" count="761" uniqueCount="250">
  <si>
    <t xml:space="preserve"> </t>
  </si>
  <si>
    <t>Bulk Kit #</t>
  </si>
  <si>
    <t>Shipping or New Product</t>
  </si>
  <si>
    <t>Comments</t>
  </si>
  <si>
    <t>Power Solutions</t>
  </si>
  <si>
    <t>S</t>
  </si>
  <si>
    <t>In-Vehicle Solutions</t>
  </si>
  <si>
    <t>Vehicle Power Adapter</t>
  </si>
  <si>
    <t>Audio &amp; Connectivity</t>
  </si>
  <si>
    <t>Consumer Personalization</t>
  </si>
  <si>
    <t>Owner</t>
  </si>
  <si>
    <t>Target Dates</t>
  </si>
  <si>
    <t>Mtg</t>
  </si>
  <si>
    <t>AI #</t>
  </si>
  <si>
    <t>Description</t>
  </si>
  <si>
    <t>Requestor</t>
  </si>
  <si>
    <t>Opened</t>
  </si>
  <si>
    <t>Original</t>
  </si>
  <si>
    <t>Current</t>
  </si>
  <si>
    <t>Status/Comments</t>
  </si>
  <si>
    <t>Active</t>
  </si>
  <si>
    <t>Monitor</t>
  </si>
  <si>
    <t>Meetings</t>
  </si>
  <si>
    <t>Closed</t>
  </si>
  <si>
    <t>Revised</t>
  </si>
  <si>
    <t>Product
Manager</t>
  </si>
  <si>
    <t>Engstrom</t>
  </si>
  <si>
    <t>Downey</t>
  </si>
  <si>
    <r>
      <t>Phone Team</t>
    </r>
    <r>
      <rPr>
        <sz val="10"/>
        <rFont val="Arial"/>
        <family val="2"/>
      </rPr>
      <t xml:space="preserve">
** All call functional testing done on GSM 1900.  Buzz testing done at 900, 1800, and 1900.  All functional testing redone on Anritsu (WCDMA)</t>
    </r>
  </si>
  <si>
    <t>Wei</t>
  </si>
  <si>
    <t>Zimbric</t>
  </si>
  <si>
    <t>Swambar</t>
  </si>
  <si>
    <t>RS 232 Cable</t>
  </si>
  <si>
    <t>Data Cable, USB</t>
  </si>
  <si>
    <t>98468H</t>
  </si>
  <si>
    <t>98467H</t>
  </si>
  <si>
    <t>98466H</t>
  </si>
  <si>
    <t>Carrying Case</t>
  </si>
  <si>
    <t>Charger, Desktop</t>
  </si>
  <si>
    <t>Headset, Neck Loop</t>
  </si>
  <si>
    <t>Headset, Over the Ear</t>
  </si>
  <si>
    <t>Headset, Mono</t>
  </si>
  <si>
    <t>Headset, Stereo</t>
  </si>
  <si>
    <t>Headset, FM Stereo</t>
  </si>
  <si>
    <t>Headset, Retractable</t>
  </si>
  <si>
    <t>Headset, One Touch</t>
  </si>
  <si>
    <t>PCMCIA Card, Bluetooth</t>
  </si>
  <si>
    <t>SD Card, 64MB</t>
  </si>
  <si>
    <t>SD Card, 128MB</t>
  </si>
  <si>
    <t>SD Card, 32MB</t>
  </si>
  <si>
    <t>Accessory Launch Packages</t>
  </si>
  <si>
    <t>http://compass.mot.com/go/116270413</t>
  </si>
  <si>
    <t>http://compass.mot.com/go/116271975</t>
  </si>
  <si>
    <t>http://compass.mot.com/go/111914102</t>
  </si>
  <si>
    <t>http://compass.mot.com/go/111601328</t>
  </si>
  <si>
    <t xml:space="preserve">http://compass.mot.com/go/108604876 </t>
  </si>
  <si>
    <t xml:space="preserve">http://compass.mot.com/go/108610005 </t>
  </si>
  <si>
    <t xml:space="preserve">http://compass.mot.com/go/108599634 </t>
  </si>
  <si>
    <t>http://compass.mot.com/go/108600051</t>
  </si>
  <si>
    <t xml:space="preserve">http://compass.mot.com/go/108599935 </t>
  </si>
  <si>
    <t xml:space="preserve">http://compass.mot.com/go/108613088 </t>
  </si>
  <si>
    <t>http://compass.mot.com/go/118018764</t>
  </si>
  <si>
    <t>v1</t>
  </si>
  <si>
    <r>
      <t xml:space="preserve">Self Install HF Retractable
</t>
    </r>
    <r>
      <rPr>
        <sz val="8"/>
        <rFont val="Arial"/>
        <family val="2"/>
      </rPr>
      <t>(Razorbill)</t>
    </r>
  </si>
  <si>
    <t>SYN7818A</t>
  </si>
  <si>
    <t>SYN0613A</t>
  </si>
  <si>
    <t>SYN9350A</t>
  </si>
  <si>
    <t>SYN0384A</t>
  </si>
  <si>
    <t>SYN8609B</t>
  </si>
  <si>
    <t>SYN8284A</t>
  </si>
  <si>
    <t>SYN9050A</t>
  </si>
  <si>
    <t>SYN9351A</t>
  </si>
  <si>
    <t>SYN9006A</t>
  </si>
  <si>
    <t>SYN9006B</t>
  </si>
  <si>
    <t>SYN8625A</t>
  </si>
  <si>
    <t>SKN6311B</t>
  </si>
  <si>
    <r>
      <t xml:space="preserve">Car Kit, Professional Install
</t>
    </r>
    <r>
      <rPr>
        <sz val="8"/>
        <rFont val="Arial"/>
        <family val="2"/>
      </rPr>
      <t xml:space="preserve">(Plover)
</t>
    </r>
    <r>
      <rPr>
        <sz val="10"/>
        <rFont val="Arial"/>
        <family val="2"/>
      </rPr>
      <t>Hang-Up Cup (HUC)</t>
    </r>
  </si>
  <si>
    <t>Committed Not-Committed</t>
  </si>
  <si>
    <t>Y</t>
  </si>
  <si>
    <t>In-Box
After Sales
Compatibility</t>
  </si>
  <si>
    <t>In-Box</t>
  </si>
  <si>
    <t>After Sales</t>
  </si>
  <si>
    <t>Compatibility</t>
  </si>
  <si>
    <t>SYN9826A</t>
  </si>
  <si>
    <t>SYN8908B</t>
  </si>
  <si>
    <t>SPN5078A</t>
  </si>
  <si>
    <r>
      <t xml:space="preserve">Methods of 
Specification
</t>
    </r>
    <r>
      <rPr>
        <u val="single"/>
        <sz val="8"/>
        <color indexed="12"/>
        <rFont val="Arial"/>
        <family val="0"/>
      </rPr>
      <t>(in Print Room)</t>
    </r>
  </si>
  <si>
    <r>
      <t>Drawings</t>
    </r>
    <r>
      <rPr>
        <u val="single"/>
        <sz val="8"/>
        <color indexed="12"/>
        <rFont val="Arial"/>
        <family val="0"/>
      </rPr>
      <t xml:space="preserve">
(in Print Room)</t>
    </r>
  </si>
  <si>
    <t>Product Folder / Comments</t>
  </si>
  <si>
    <t>SPN5049A</t>
  </si>
  <si>
    <t>klaus adaptor - Euro</t>
  </si>
  <si>
    <t>klaus adaptor - UK</t>
  </si>
  <si>
    <t>klaus adaptor - Aust/NZ</t>
  </si>
  <si>
    <r>
      <t xml:space="preserve">Car Kit, Bluetooth Pro Install
  </t>
    </r>
    <r>
      <rPr>
        <sz val="8"/>
        <rFont val="Arial"/>
        <family val="2"/>
      </rPr>
      <t xml:space="preserve">(US)
  (EMEA)
</t>
    </r>
    <r>
      <rPr>
        <sz val="10"/>
        <rFont val="Arial"/>
        <family val="2"/>
      </rPr>
      <t>Hang-Up Cup (HUC)</t>
    </r>
  </si>
  <si>
    <t>SYN7818B</t>
  </si>
  <si>
    <t>SYN0707A</t>
  </si>
  <si>
    <r>
      <t xml:space="preserve">3rd Gen Bluetooth Headset 
</t>
    </r>
    <r>
      <rPr>
        <sz val="8"/>
        <rFont val="Arial"/>
        <family val="2"/>
      </rPr>
      <t>(Paladin)</t>
    </r>
  </si>
  <si>
    <r>
      <t xml:space="preserve">Vehicle Power Adapter
</t>
    </r>
    <r>
      <rPr>
        <sz val="8"/>
        <rFont val="Arial"/>
        <family val="2"/>
      </rPr>
      <t>(Gadwall)</t>
    </r>
  </si>
  <si>
    <t>SYN8419B</t>
  </si>
  <si>
    <r>
      <t xml:space="preserve">Mono Headset
</t>
    </r>
    <r>
      <rPr>
        <sz val="8"/>
        <rFont val="Arial"/>
        <family val="2"/>
      </rPr>
      <t>(black)</t>
    </r>
  </si>
  <si>
    <t>SYN8390B</t>
  </si>
  <si>
    <r>
      <t xml:space="preserve">Mono Headset
</t>
    </r>
    <r>
      <rPr>
        <sz val="8"/>
        <rFont val="Arial"/>
        <family val="2"/>
      </rPr>
      <t>(silver)</t>
    </r>
  </si>
  <si>
    <t>AAYN4264B</t>
  </si>
  <si>
    <t>SYN7875C</t>
  </si>
  <si>
    <t>Bluetooth PC USB Adapter</t>
  </si>
  <si>
    <t>SYN0717A</t>
  </si>
  <si>
    <t>SPN5051A</t>
  </si>
  <si>
    <t>SPN5052A</t>
  </si>
  <si>
    <t>Charger, Rapid Travel - HK</t>
  </si>
  <si>
    <t>Charger, Rapid Travel - PRC</t>
  </si>
  <si>
    <r>
      <t xml:space="preserve">Charger, Rapid Travel - US/Thai
</t>
    </r>
    <r>
      <rPr>
        <sz val="8"/>
        <rFont val="Arial"/>
        <family val="2"/>
      </rPr>
      <t>(F/Blades)</t>
    </r>
  </si>
  <si>
    <t>SYN7455A</t>
  </si>
  <si>
    <t>SYN7456A</t>
  </si>
  <si>
    <t>SYN8127A</t>
  </si>
  <si>
    <t>same as above</t>
  </si>
  <si>
    <r>
      <t>User Interface Module</t>
    </r>
    <r>
      <rPr>
        <sz val="10"/>
        <rFont val="Arial"/>
        <family val="0"/>
      </rPr>
      <t xml:space="preserve"> - 0187479
</t>
    </r>
    <r>
      <rPr>
        <sz val="8"/>
        <rFont val="Arial"/>
        <family val="2"/>
      </rPr>
      <t>Kit</t>
    </r>
    <r>
      <rPr>
        <sz val="10"/>
        <rFont val="Arial"/>
        <family val="0"/>
      </rPr>
      <t xml:space="preserve"> - 0187959</t>
    </r>
  </si>
  <si>
    <r>
      <t>Assembly</t>
    </r>
    <r>
      <rPr>
        <sz val="10"/>
        <rFont val="Arial"/>
        <family val="0"/>
      </rPr>
      <t xml:space="preserve"> - 0187753
</t>
    </r>
    <r>
      <rPr>
        <sz val="8"/>
        <rFont val="Arial"/>
        <family val="2"/>
      </rPr>
      <t>Kit</t>
    </r>
    <r>
      <rPr>
        <sz val="10"/>
        <rFont val="Arial"/>
        <family val="0"/>
      </rPr>
      <t xml:space="preserve"> - 0189191</t>
    </r>
  </si>
  <si>
    <r>
      <t xml:space="preserve">5087977
</t>
    </r>
    <r>
      <rPr>
        <sz val="8"/>
        <rFont val="Arial"/>
        <family val="2"/>
      </rPr>
      <t>same as SYN9351A</t>
    </r>
  </si>
  <si>
    <t>5070371 (A01)</t>
  </si>
  <si>
    <t>N/A ??</t>
  </si>
  <si>
    <t>??</t>
  </si>
  <si>
    <t>SNN5639B</t>
  </si>
  <si>
    <t>0189110
Not Yet Posted</t>
  </si>
  <si>
    <t>Reuse of Talon battery</t>
  </si>
  <si>
    <r>
      <t xml:space="preserve">Battery
</t>
    </r>
    <r>
      <rPr>
        <sz val="8"/>
        <rFont val="Arial"/>
        <family val="2"/>
      </rPr>
      <t>800mAh LiIon</t>
    </r>
  </si>
  <si>
    <t xml:space="preserve">Double stack of the 4x34x50 cell </t>
  </si>
  <si>
    <t>SNN5631A</t>
  </si>
  <si>
    <t>Identical to Talon</t>
  </si>
  <si>
    <t>SKN6315B</t>
  </si>
  <si>
    <r>
      <t xml:space="preserve">CPAD is responsible for testing all new accessories denoted by "N".
Phone team responsible for testing all Shipping accessories denoted by "S".
</t>
    </r>
    <r>
      <rPr>
        <b/>
        <sz val="8"/>
        <color indexed="10"/>
        <rFont val="Arial"/>
        <family val="0"/>
      </rPr>
      <t>All CPAD commits are contingent on passing CPAD ERB process.</t>
    </r>
  </si>
  <si>
    <r>
      <t xml:space="preserve">New
</t>
    </r>
    <r>
      <rPr>
        <sz val="8"/>
        <rFont val="Arial"/>
        <family val="2"/>
      </rPr>
      <t>Phone SA</t>
    </r>
  </si>
  <si>
    <t>REMOVED</t>
  </si>
  <si>
    <t>3rd Party</t>
  </si>
  <si>
    <t>CHECKING THIS DOCUMENT IN &amp; OUT OF COMPASS</t>
  </si>
  <si>
    <t>To avoid overwriting other test teams’ updates, it is critical that everyone follows the Compass check out/in process.</t>
  </si>
  <si>
    <t>The Check Out process is:</t>
  </si>
  <si>
    <t>- Login to compass</t>
  </si>
  <si>
    <t>- Go to the accessory directory where the compatibility matrix is located</t>
  </si>
  <si>
    <t>- Under the "Functions" heading left mouse click on the "i"</t>
  </si>
  <si>
    <t>- Select “Check Out/Reserve” – this prevents other users from checking out or saving to the file while it is being updated</t>
  </si>
  <si>
    <t>- Download the document to your hard drive</t>
  </si>
  <si>
    <t>- Press "Submit" button</t>
  </si>
  <si>
    <t>- Make changes to the document (Update current compatibility test status)</t>
  </si>
  <si>
    <t>The Check In process is:</t>
  </si>
  <si>
    <t>- Select “Check In / Unreserve”</t>
  </si>
  <si>
    <t>- Press "Browse" and select the recently updated file from your local drive</t>
  </si>
  <si>
    <t>Please note: When making changes, the check out time should be short to minimize the potential for blocking other users from editing the file.</t>
  </si>
  <si>
    <t>TRACKING TO PHONE S/A DATE:</t>
  </si>
  <si>
    <t>100% of committed accessories (from PD &amp; CB) must be compatible/ready at phone launch.</t>
  </si>
  <si>
    <t>Green Trigger Flag:</t>
  </si>
  <si>
    <t>90 days prior to S/A: &gt;50% testing started</t>
  </si>
  <si>
    <t>60 days prior to S/A: &gt;80% testing started</t>
  </si>
  <si>
    <t>30 days prior to S/A: 100% testing started AND &gt;50% testing complete</t>
  </si>
  <si>
    <t>1 week prior to S/A: 100% testing complete</t>
  </si>
  <si>
    <t>Red Trigger Flag:</t>
  </si>
  <si>
    <t>Does not meet the above requirements</t>
  </si>
  <si>
    <t>TRACKING TO FIRST CUSTOMER SUBMISSION:</t>
  </si>
  <si>
    <t>All accessories must be submitted to carriers with initial submission.</t>
  </si>
  <si>
    <t>1 week prior to first carrier submission: &gt;95% testing started AND &gt;25% testing complete</t>
  </si>
  <si>
    <t>Once the first customer submission is complete, this flag is no longer monitored.</t>
  </si>
  <si>
    <t>Hrudicka</t>
  </si>
  <si>
    <t xml:space="preserve">Talon Integrated has an embedded 64 MB SD card.  </t>
  </si>
  <si>
    <t>Brandt</t>
  </si>
  <si>
    <t>Cecil</t>
  </si>
  <si>
    <t>26 Nov - supplied by 3rd party licensees. Need 10 non-functional final plastics 4 months prior to SA.  Need 2 functional samples at least 1 month prior to SA for AWS approval</t>
  </si>
  <si>
    <t xml:space="preserve">
S
S
S</t>
  </si>
  <si>
    <t>S
S</t>
  </si>
  <si>
    <t>Same DTC as for Talon Inegrated</t>
  </si>
  <si>
    <t>Same HUC as for Talon Inegrated</t>
  </si>
  <si>
    <r>
      <t xml:space="preserve">Charger, Desktop (Low Cost)
</t>
    </r>
    <r>
      <rPr>
        <sz val="8"/>
        <rFont val="Arial"/>
        <family val="2"/>
      </rPr>
      <t>w/no additional battery slot</t>
    </r>
  </si>
  <si>
    <r>
      <t xml:space="preserve">N
</t>
    </r>
    <r>
      <rPr>
        <sz val="8"/>
        <rFont val="Arial"/>
        <family val="2"/>
      </rPr>
      <t>31 Mar 04</t>
    </r>
  </si>
  <si>
    <r>
      <t xml:space="preserve">Bluetooth Quadrant SpeakerPhone
</t>
    </r>
    <r>
      <rPr>
        <sz val="8"/>
        <rFont val="Arial"/>
        <family val="2"/>
      </rPr>
      <t>BT Self-Install Car Kit</t>
    </r>
  </si>
  <si>
    <t>SYN0736A</t>
  </si>
  <si>
    <t>BT Hands-Free Profile Needed</t>
  </si>
  <si>
    <t>CLI High-Tier Bluetooth Headset</t>
  </si>
  <si>
    <t>BT Hands-Free Profile Needed
BT PAP Profile Preferred</t>
  </si>
  <si>
    <r>
      <t xml:space="preserve">Low-Tier Bluetooth Headset
</t>
    </r>
    <r>
      <rPr>
        <sz val="8"/>
        <rFont val="Arial"/>
        <family val="2"/>
      </rPr>
      <t>(RipCurl)</t>
    </r>
  </si>
  <si>
    <t>Bluetooth QWERTY Keypad/Keyboard</t>
  </si>
  <si>
    <t>Rauch</t>
  </si>
  <si>
    <r>
      <t xml:space="preserve">Extended Battery
</t>
    </r>
    <r>
      <rPr>
        <sz val="8"/>
        <rFont val="Arial"/>
        <family val="2"/>
      </rPr>
      <t>1400+mAh LiIon</t>
    </r>
  </si>
  <si>
    <r>
      <t xml:space="preserve">N
</t>
    </r>
    <r>
      <rPr>
        <sz val="8"/>
        <rFont val="Arial"/>
        <family val="2"/>
      </rPr>
      <t>28 Aug 03</t>
    </r>
  </si>
  <si>
    <r>
      <t xml:space="preserve">Headset, Bluetooth
</t>
    </r>
    <r>
      <rPr>
        <sz val="8"/>
        <rFont val="Arial"/>
        <family val="2"/>
      </rPr>
      <t>(Thor)</t>
    </r>
  </si>
  <si>
    <r>
      <t xml:space="preserve">Headset, Bluetooth
</t>
    </r>
    <r>
      <rPr>
        <sz val="8"/>
        <rFont val="Arial"/>
        <family val="2"/>
      </rPr>
      <t>(Hammer)</t>
    </r>
  </si>
  <si>
    <t>SPN5204A</t>
  </si>
  <si>
    <t>SYN0868A</t>
  </si>
  <si>
    <t>REMOVED - 10 Dec 03</t>
  </si>
  <si>
    <r>
      <t>REMOVED - 5 Feb 04</t>
    </r>
    <r>
      <rPr>
        <sz val="10"/>
        <rFont val="Arial"/>
        <family val="0"/>
      </rPr>
      <t xml:space="preserve">
Kitted in S9141 / </t>
    </r>
    <r>
      <rPr>
        <sz val="8"/>
        <rFont val="Arial"/>
        <family val="2"/>
      </rPr>
      <t>Identical to Talon</t>
    </r>
  </si>
  <si>
    <t>Skelley</t>
  </si>
  <si>
    <t>SYN0939A</t>
  </si>
  <si>
    <t>Mobile Phone Tools (MPT) Phase III
- USB CE Bus
- Mini USB
- Bluetooth</t>
  </si>
  <si>
    <t>TBD</t>
  </si>
  <si>
    <r>
      <t xml:space="preserve">The MPT team requires: 
- SW feature complete, re-flashable phone samples 
- High resolution images in .eps format for skin development 
</t>
    </r>
    <r>
      <rPr>
        <b/>
        <sz val="8"/>
        <rFont val="Arial"/>
        <family val="2"/>
      </rPr>
      <t xml:space="preserve">- To realize ALL the features of MPT-3, the phone SW should support:
</t>
    </r>
    <r>
      <rPr>
        <sz val="8"/>
        <rFont val="Arial"/>
        <family val="2"/>
      </rPr>
      <t xml:space="preserve">  -- SyncML over local transports for PIM data (MRS 8009, 6127)
  -- OBEX enhancements (MRS 8636)
  -- Other SW requests (low priority MPT 3 features):
     --- support for recurring calendar events
     --- RIM client integration (MRS 9397</t>
    </r>
  </si>
  <si>
    <t>SYN0945A</t>
  </si>
  <si>
    <r>
      <t xml:space="preserve">S
</t>
    </r>
    <r>
      <rPr>
        <sz val="8"/>
        <rFont val="Arial"/>
        <family val="2"/>
      </rPr>
      <t>15 Feb 04</t>
    </r>
  </si>
  <si>
    <r>
      <t xml:space="preserve">S
</t>
    </r>
    <r>
      <rPr>
        <sz val="8"/>
        <rFont val="Arial"/>
        <family val="2"/>
      </rPr>
      <t>29 Apr 04</t>
    </r>
  </si>
  <si>
    <r>
      <t xml:space="preserve">S
</t>
    </r>
    <r>
      <rPr>
        <sz val="8"/>
        <rFont val="Arial"/>
        <family val="2"/>
      </rPr>
      <t>7 May 04</t>
    </r>
  </si>
  <si>
    <r>
      <t>N
Sept</t>
    </r>
    <r>
      <rPr>
        <sz val="8"/>
        <rFont val="Arial"/>
        <family val="2"/>
      </rPr>
      <t xml:space="preserve"> 04</t>
    </r>
  </si>
  <si>
    <t>N</t>
  </si>
  <si>
    <r>
      <t xml:space="preserve">Universal Self Install HF
</t>
    </r>
    <r>
      <rPr>
        <sz val="8"/>
        <rFont val="Arial"/>
        <family val="2"/>
      </rPr>
      <t>(Mandarin)</t>
    </r>
  </si>
  <si>
    <r>
      <t xml:space="preserve">S
</t>
    </r>
    <r>
      <rPr>
        <sz val="8"/>
        <rFont val="Arial"/>
        <family val="2"/>
      </rPr>
      <t>30 June 04</t>
    </r>
  </si>
  <si>
    <t xml:space="preserve">
S9642A
S9643A
SYN0691B</t>
  </si>
  <si>
    <t>S9950A
SYN0691B</t>
  </si>
  <si>
    <t>Accessory Compatibility Countdown Matrix</t>
  </si>
  <si>
    <t>Test Result Validation</t>
  </si>
  <si>
    <t>Phone Program:</t>
  </si>
  <si>
    <t>Not Started</t>
  </si>
  <si>
    <t>Tracked S/A Date:</t>
  </si>
  <si>
    <t>Started</t>
  </si>
  <si>
    <t>First Customer Lab Submission:</t>
  </si>
  <si>
    <t>Pass</t>
  </si>
  <si>
    <t>Compatibility Compass Site:</t>
  </si>
  <si>
    <t>Fail</t>
  </si>
  <si>
    <t>Compatibility Test Specification:</t>
  </si>
  <si>
    <t>12M09192A85</t>
  </si>
  <si>
    <t>N/A</t>
  </si>
  <si>
    <t>Last Update:</t>
  </si>
  <si>
    <t>By:</t>
  </si>
  <si>
    <t>Jeff Marinucci</t>
  </si>
  <si>
    <t>Contact:</t>
  </si>
  <si>
    <r>
      <t>S</t>
    </r>
    <r>
      <rPr>
        <sz val="10"/>
        <rFont val="Arial"/>
        <family val="2"/>
      </rPr>
      <t>hipping</t>
    </r>
    <r>
      <rPr>
        <b/>
        <sz val="10"/>
        <rFont val="Arial"/>
        <family val="2"/>
      </rPr>
      <t xml:space="preserve"> or N</t>
    </r>
    <r>
      <rPr>
        <sz val="10"/>
        <rFont val="Arial"/>
        <family val="2"/>
      </rPr>
      <t xml:space="preserve">ew </t>
    </r>
    <r>
      <rPr>
        <b/>
        <sz val="10"/>
        <rFont val="Arial"/>
        <family val="2"/>
      </rPr>
      <t>Product</t>
    </r>
  </si>
  <si>
    <t>Phone Team Testing</t>
  </si>
  <si>
    <t>GNPO Test Status</t>
  </si>
  <si>
    <t>Audio Testing</t>
  </si>
  <si>
    <t>System Test Testing</t>
  </si>
  <si>
    <t>CPAD Test Status</t>
  </si>
  <si>
    <t>Open CR List</t>
  </si>
  <si>
    <t>Totals</t>
  </si>
  <si>
    <t>SA Flags:</t>
  </si>
  <si>
    <t>% complete</t>
  </si>
  <si>
    <t>% started</t>
  </si>
  <si>
    <t>Flag:</t>
  </si>
  <si>
    <t>Carrier Flags:</t>
  </si>
  <si>
    <t>Days to SA:</t>
  </si>
  <si>
    <t>Days to Carrier Submission:</t>
  </si>
  <si>
    <r>
      <t>Note:</t>
    </r>
    <r>
      <rPr>
        <b/>
        <sz val="10"/>
        <rFont val="Arial"/>
        <family val="2"/>
      </rPr>
      <t xml:space="preserve"> CPAD is responsible for testing all new accessories denoted by "N". Phone team responsible for testing all Shipping accessories denoted by "S".</t>
    </r>
  </si>
  <si>
    <t>Trace Thayer</t>
  </si>
  <si>
    <r>
      <t>GNPO</t>
    </r>
    <r>
      <rPr>
        <sz val="9"/>
        <rFont val="Arial"/>
        <family val="2"/>
      </rPr>
      <t xml:space="preserve"> (74.07.03I) </t>
    </r>
    <r>
      <rPr>
        <b/>
        <sz val="9"/>
        <rFont val="Arial"/>
        <family val="2"/>
      </rPr>
      <t>Comments</t>
    </r>
    <r>
      <rPr>
        <sz val="9"/>
        <rFont val="Arial"/>
        <family val="2"/>
      </rPr>
      <t xml:space="preserve"> -  1) Did not send or received faxes. 2) Did not connect to the internet - SIM card is not active for the web.3. Audio tones can be heard on the computer's speakers but we do not know how to listen in to music being played on PC.</t>
    </r>
  </si>
  <si>
    <r>
      <t>GNPO</t>
    </r>
    <r>
      <rPr>
        <sz val="9"/>
        <rFont val="Arial"/>
        <family val="2"/>
      </rPr>
      <t xml:space="preserve"> (74.07.03I)</t>
    </r>
  </si>
  <si>
    <t>GNPO needs sample to test</t>
  </si>
  <si>
    <t>same as syn9350a</t>
  </si>
  <si>
    <t>same as syn9351a</t>
  </si>
  <si>
    <t>No need to test</t>
  </si>
  <si>
    <t xml:space="preserve"> Removed 4/2/2004.  Per A845 team.  Not excap battery door will be available.</t>
  </si>
  <si>
    <t>v7</t>
  </si>
  <si>
    <t>Shawn Jones</t>
  </si>
  <si>
    <t>A845</t>
  </si>
  <si>
    <t>http://compass.mot.com/go/133525939</t>
  </si>
  <si>
    <r>
      <t>GNPO</t>
    </r>
    <r>
      <rPr>
        <sz val="10"/>
        <rFont val="Arial"/>
        <family val="2"/>
      </rPr>
      <t xml:space="preserve"> (74.07.03I)</t>
    </r>
  </si>
  <si>
    <r>
      <t>GNPO</t>
    </r>
    <r>
      <rPr>
        <sz val="9"/>
        <rFont val="Arial"/>
        <family val="2"/>
      </rPr>
      <t xml:space="preserve"> (74.07.03I) </t>
    </r>
    <r>
      <rPr>
        <b/>
        <sz val="9"/>
        <rFont val="Arial"/>
        <family val="2"/>
      </rPr>
      <t>Comments</t>
    </r>
    <r>
      <rPr>
        <sz val="9"/>
        <rFont val="Arial"/>
        <family val="2"/>
      </rPr>
      <t xml:space="preserve"> - 1) When a txt message is received, the EM line doesn’t go low when phone alerts. </t>
    </r>
    <r>
      <rPr>
        <sz val="9"/>
        <color indexed="10"/>
        <rFont val="Arial"/>
        <family val="2"/>
      </rPr>
      <t>(No requirement to turn on EM with TXT message per Jon Eklund)</t>
    </r>
    <r>
      <rPr>
        <sz val="9"/>
        <rFont val="Arial"/>
        <family val="2"/>
      </rPr>
      <t xml:space="preserve"> 2) No HUC used for testing</t>
    </r>
  </si>
  <si>
    <r>
      <t>GNPO</t>
    </r>
    <r>
      <rPr>
        <sz val="10"/>
        <rFont val="Arial"/>
        <family val="2"/>
      </rPr>
      <t xml:space="preserve"> (74.07.03I) "Radio" is not available in the main menu or media center </t>
    </r>
    <r>
      <rPr>
        <sz val="10"/>
        <color indexed="10"/>
        <rFont val="Arial"/>
        <family val="2"/>
      </rPr>
      <t>(Radio in main menu is not a requirement per Jon Eklund).</t>
    </r>
    <r>
      <rPr>
        <sz val="10"/>
        <rFont val="Arial"/>
        <family val="2"/>
      </rPr>
      <t xml:space="preserve"> Talon Int acted the same way.</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</si>
</sst>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dd\-mmm\-yy"/>
    <numFmt numFmtId="169" formatCode="[$$-409]#,##0.00"/>
    <numFmt numFmtId="170" formatCode="mmm\-yyyy"/>
    <numFmt numFmtId="171" formatCode="[$-409]dddd\,\ mmmm\ dd\,\ yyyy"/>
    <numFmt numFmtId="172" formatCode="[$-409]d\-mmm\-yy;@"/>
    <numFmt numFmtId="173" formatCode="0000000"/>
    <numFmt numFmtId="174" formatCode="0_);[Red]\(0\)"/>
    <numFmt numFmtId="175" formatCode="0_);\(0\)"/>
    <numFmt numFmtId="176" formatCode="[$€-2]\ #,##0.00_);[Red]\([$€-2]\ #,##0.00\)"/>
  </numFmts>
  <fonts count="34">
    <font>
      <sz val="10"/>
      <name val="Arial"/>
      <family val="0"/>
    </font>
    <font>
      <u val="single"/>
      <sz val="7.5"/>
      <color indexed="36"/>
      <name val="Arial"/>
      <family val="0"/>
    </font>
    <font>
      <u val="single"/>
      <sz val="7.5"/>
      <color indexed="12"/>
      <name val="Arial"/>
      <family val="0"/>
    </font>
    <font>
      <b/>
      <sz val="10"/>
      <name val="Arial"/>
      <family val="2"/>
    </font>
    <font>
      <b/>
      <u val="single"/>
      <sz val="10"/>
      <name val="Arial"/>
      <family val="2"/>
    </font>
    <font>
      <i/>
      <sz val="10"/>
      <name val="Arial"/>
      <family val="2"/>
    </font>
    <font>
      <b/>
      <sz val="10"/>
      <color indexed="39"/>
      <name val="Arial"/>
      <family val="2"/>
    </font>
    <font>
      <sz val="10"/>
      <color indexed="8"/>
      <name val="Arial"/>
      <family val="2"/>
    </font>
    <font>
      <u val="single"/>
      <sz val="10"/>
      <name val="Arial"/>
      <family val="2"/>
    </font>
    <font>
      <u val="single"/>
      <sz val="10"/>
      <color indexed="12"/>
      <name val="Arial"/>
      <family val="0"/>
    </font>
    <font>
      <u val="single"/>
      <sz val="8"/>
      <color indexed="12"/>
      <name val="Arial"/>
      <family val="2"/>
    </font>
    <font>
      <sz val="8"/>
      <name val="Arial"/>
      <family val="0"/>
    </font>
    <font>
      <b/>
      <sz val="8"/>
      <name val="Arial"/>
      <family val="2"/>
    </font>
    <font>
      <b/>
      <sz val="8"/>
      <color indexed="10"/>
      <name val="Arial"/>
      <family val="0"/>
    </font>
    <font>
      <b/>
      <sz val="8"/>
      <color indexed="39"/>
      <name val="Arial"/>
      <family val="2"/>
    </font>
    <font>
      <b/>
      <i/>
      <u val="single"/>
      <sz val="12"/>
      <name val="Arial"/>
      <family val="2"/>
    </font>
    <font>
      <b/>
      <i/>
      <sz val="10"/>
      <name val="Arial"/>
      <family val="2"/>
    </font>
    <font>
      <b/>
      <i/>
      <sz val="10"/>
      <color indexed="10"/>
      <name val="Helvetica"/>
      <family val="2"/>
    </font>
    <font>
      <sz val="10"/>
      <name val="Helvetica"/>
      <family val="2"/>
    </font>
    <font>
      <b/>
      <u val="single"/>
      <sz val="10"/>
      <name val="Helvetica"/>
      <family val="2"/>
    </font>
    <font>
      <b/>
      <i/>
      <sz val="10"/>
      <color indexed="12"/>
      <name val="Helvetica"/>
      <family val="2"/>
    </font>
    <font>
      <b/>
      <i/>
      <sz val="10"/>
      <color indexed="12"/>
      <name val="Arial"/>
      <family val="2"/>
    </font>
    <font>
      <i/>
      <u val="single"/>
      <sz val="10"/>
      <name val="Arial"/>
      <family val="2"/>
    </font>
    <font>
      <b/>
      <sz val="10"/>
      <color indexed="8"/>
      <name val="Arial"/>
      <family val="2"/>
    </font>
    <font>
      <b/>
      <i/>
      <sz val="14"/>
      <color indexed="12"/>
      <name val="Arial"/>
      <family val="2"/>
    </font>
    <font>
      <sz val="10"/>
      <color indexed="39"/>
      <name val="Arial"/>
      <family val="2"/>
    </font>
    <font>
      <b/>
      <sz val="10"/>
      <color indexed="12"/>
      <name val="Arial"/>
      <family val="2"/>
    </font>
    <font>
      <sz val="9"/>
      <name val="Arial"/>
      <family val="2"/>
    </font>
    <font>
      <b/>
      <sz val="9"/>
      <name val="Arial"/>
      <family val="2"/>
    </font>
    <font>
      <sz val="7.5"/>
      <color indexed="12"/>
      <name val="Arial"/>
      <family val="0"/>
    </font>
    <font>
      <b/>
      <u val="single"/>
      <sz val="10"/>
      <color indexed="12"/>
      <name val="Arial"/>
      <family val="2"/>
    </font>
    <font>
      <sz val="10"/>
      <color indexed="10"/>
      <name val="Arial"/>
      <family val="2"/>
    </font>
    <font>
      <sz val="9"/>
      <color indexed="10"/>
      <name val="Arial"/>
      <family val="2"/>
    </font>
    <font>
      <sz val="8"/>
      <name val="Tahoma"/>
      <family val="2"/>
    </font>
  </fonts>
  <fills count="12">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56"/>
        <bgColor indexed="64"/>
      </patternFill>
    </fill>
    <fill>
      <patternFill patternType="solid">
        <fgColor indexed="10"/>
        <bgColor indexed="64"/>
      </patternFill>
    </fill>
    <fill>
      <patternFill patternType="solid">
        <fgColor indexed="44"/>
        <bgColor indexed="64"/>
      </patternFill>
    </fill>
    <fill>
      <patternFill patternType="solid">
        <fgColor indexed="52"/>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color indexed="63"/>
      </left>
      <right>
        <color indexed="63"/>
      </right>
      <top>
        <color indexed="63"/>
      </top>
      <bottom style="double"/>
    </border>
    <border>
      <left>
        <color indexed="63"/>
      </left>
      <right>
        <color indexed="63"/>
      </right>
      <top>
        <color indexed="63"/>
      </top>
      <bottom style="thick"/>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medium"/>
    </border>
    <border>
      <left style="thin"/>
      <right style="thin"/>
      <top style="thin"/>
      <bottom style="medium"/>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style="medium"/>
    </border>
    <border>
      <left style="medium"/>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15" fontId="0" fillId="0" borderId="0" xfId="0" applyNumberFormat="1" applyFont="1" applyAlignment="1">
      <alignment horizontal="center" vertical="top"/>
    </xf>
    <xf numFmtId="0" fontId="3" fillId="0" borderId="0" xfId="0" applyFont="1" applyAlignment="1">
      <alignment horizontal="center" vertical="top"/>
    </xf>
    <xf numFmtId="0" fontId="3" fillId="0" borderId="0" xfId="0" applyFont="1" applyAlignment="1">
      <alignment vertical="top"/>
    </xf>
    <xf numFmtId="15" fontId="3" fillId="0" borderId="0" xfId="0" applyNumberFormat="1" applyFont="1" applyAlignment="1">
      <alignment horizontal="center" vertical="top"/>
    </xf>
    <xf numFmtId="15" fontId="3" fillId="0" borderId="0" xfId="0" applyNumberFormat="1" applyFont="1" applyAlignment="1">
      <alignment horizontal="centerContinuous" vertical="top"/>
    </xf>
    <xf numFmtId="0" fontId="3" fillId="0" borderId="0" xfId="0" applyFont="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1" xfId="0" applyFont="1" applyBorder="1" applyAlignment="1">
      <alignment vertical="top"/>
    </xf>
    <xf numFmtId="15" fontId="3" fillId="0" borderId="1" xfId="0" applyNumberFormat="1" applyFont="1" applyBorder="1" applyAlignment="1">
      <alignment horizontal="center" vertical="top"/>
    </xf>
    <xf numFmtId="0" fontId="3" fillId="0" borderId="0" xfId="0" applyFont="1" applyBorder="1" applyAlignment="1">
      <alignment horizontal="center" vertical="top"/>
    </xf>
    <xf numFmtId="0" fontId="0" fillId="2" borderId="0" xfId="0" applyFont="1" applyFill="1" applyAlignment="1">
      <alignment horizontal="center" vertical="top"/>
    </xf>
    <xf numFmtId="0" fontId="0" fillId="0" borderId="0" xfId="0" applyFont="1" applyBorder="1" applyAlignment="1">
      <alignment vertical="top"/>
    </xf>
    <xf numFmtId="15" fontId="0" fillId="0" borderId="0" xfId="0" applyNumberFormat="1" applyFont="1" applyBorder="1" applyAlignment="1">
      <alignment horizontal="center" vertical="top"/>
    </xf>
    <xf numFmtId="0" fontId="0" fillId="0" borderId="0" xfId="0" applyFont="1" applyBorder="1" applyAlignment="1">
      <alignment vertical="top" wrapText="1"/>
    </xf>
    <xf numFmtId="0" fontId="3" fillId="0" borderId="0" xfId="0" applyFont="1" applyBorder="1" applyAlignment="1">
      <alignment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3" borderId="0" xfId="0" applyFont="1" applyFill="1" applyAlignment="1">
      <alignment horizontal="center" vertical="top"/>
    </xf>
    <xf numFmtId="0" fontId="0" fillId="4" borderId="0" xfId="0" applyFont="1" applyFill="1" applyAlignment="1">
      <alignment horizontal="center" vertical="top"/>
    </xf>
    <xf numFmtId="0" fontId="4" fillId="0" borderId="0" xfId="0" applyFont="1" applyAlignment="1">
      <alignment vertical="top" wrapText="1"/>
    </xf>
    <xf numFmtId="0" fontId="0" fillId="0" borderId="0" xfId="0" applyFont="1" applyBorder="1" applyAlignment="1">
      <alignment horizontal="center" vertical="top"/>
    </xf>
    <xf numFmtId="0" fontId="0" fillId="0" borderId="0" xfId="0" applyFont="1" applyBorder="1" applyAlignment="1">
      <alignment horizontal="center" vertical="top" wrapText="1"/>
    </xf>
    <xf numFmtId="0" fontId="5" fillId="0" borderId="0" xfId="0" applyFont="1" applyAlignment="1">
      <alignment vertical="top" wrapText="1"/>
    </xf>
    <xf numFmtId="0" fontId="0" fillId="5" borderId="0" xfId="0" applyFont="1" applyFill="1" applyAlignment="1">
      <alignment horizontal="center" vertical="top"/>
    </xf>
    <xf numFmtId="0" fontId="0" fillId="0" borderId="0" xfId="0" applyFont="1" applyAlignment="1">
      <alignment horizontal="center"/>
    </xf>
    <xf numFmtId="0" fontId="0" fillId="0" borderId="0" xfId="0" applyFont="1" applyAlignment="1">
      <alignment/>
    </xf>
    <xf numFmtId="0" fontId="6" fillId="0" borderId="0" xfId="0" applyFont="1" applyBorder="1" applyAlignment="1">
      <alignment horizontal="right" vertical="top"/>
    </xf>
    <xf numFmtId="172" fontId="6" fillId="0" borderId="0" xfId="0" applyNumberFormat="1" applyFont="1" applyBorder="1" applyAlignment="1">
      <alignment horizontal="center" vertical="top"/>
    </xf>
    <xf numFmtId="0" fontId="6" fillId="0" borderId="0" xfId="0" applyFont="1" applyBorder="1" applyAlignment="1">
      <alignment horizontal="left" vertical="top"/>
    </xf>
    <xf numFmtId="0" fontId="0" fillId="0" borderId="0" xfId="0" applyFont="1" applyFill="1" applyBorder="1" applyAlignment="1">
      <alignment vertical="top"/>
    </xf>
    <xf numFmtId="0" fontId="0" fillId="0" borderId="0" xfId="0" applyFill="1" applyBorder="1" applyAlignment="1">
      <alignment horizontal="center" vertical="top"/>
    </xf>
    <xf numFmtId="0" fontId="7" fillId="0" borderId="0" xfId="0" applyFont="1" applyFill="1" applyBorder="1" applyAlignment="1">
      <alignment horizontal="left" vertical="top" wrapText="1"/>
    </xf>
    <xf numFmtId="0" fontId="0" fillId="0" borderId="0" xfId="0" applyFill="1" applyBorder="1" applyAlignment="1">
      <alignment vertical="top"/>
    </xf>
    <xf numFmtId="0" fontId="11" fillId="0" borderId="0" xfId="0" applyFont="1" applyFill="1" applyBorder="1" applyAlignment="1">
      <alignment vertical="top"/>
    </xf>
    <xf numFmtId="0" fontId="14" fillId="0" borderId="0" xfId="0" applyFont="1" applyBorder="1" applyAlignment="1">
      <alignment vertical="top"/>
    </xf>
    <xf numFmtId="0" fontId="12" fillId="6" borderId="0" xfId="0" applyFont="1" applyFill="1" applyBorder="1" applyAlignment="1">
      <alignment horizontal="left" vertical="top" wrapText="1"/>
    </xf>
    <xf numFmtId="0" fontId="11" fillId="0" borderId="0" xfId="0" applyFont="1" applyBorder="1" applyAlignment="1">
      <alignment vertical="top"/>
    </xf>
    <xf numFmtId="0" fontId="11" fillId="0" borderId="0" xfId="0" applyFont="1" applyFill="1" applyBorder="1" applyAlignment="1">
      <alignment vertical="top"/>
    </xf>
    <xf numFmtId="0" fontId="0" fillId="0" borderId="0" xfId="0" applyFont="1" applyFill="1" applyBorder="1" applyAlignment="1">
      <alignment vertical="top"/>
    </xf>
    <xf numFmtId="0" fontId="10" fillId="0" borderId="0" xfId="20" applyFont="1" applyBorder="1" applyAlignment="1">
      <alignment vertical="top"/>
    </xf>
    <xf numFmtId="0" fontId="10" fillId="0" borderId="0" xfId="20" applyFont="1" applyFill="1" applyBorder="1" applyAlignment="1">
      <alignment vertical="top"/>
    </xf>
    <xf numFmtId="168" fontId="11" fillId="0" borderId="0" xfId="0" applyNumberFormat="1" applyFont="1" applyFill="1" applyBorder="1" applyAlignment="1">
      <alignment horizontal="center" vertical="top" wrapText="1"/>
    </xf>
    <xf numFmtId="172" fontId="11" fillId="0" borderId="0" xfId="0" applyNumberFormat="1" applyFont="1" applyFill="1" applyBorder="1" applyAlignment="1">
      <alignment vertical="top"/>
    </xf>
    <xf numFmtId="173" fontId="6" fillId="0" borderId="0" xfId="0" applyNumberFormat="1" applyFont="1" applyBorder="1" applyAlignment="1">
      <alignment horizontal="right" vertical="top"/>
    </xf>
    <xf numFmtId="0" fontId="0" fillId="0" borderId="0" xfId="0" applyBorder="1" applyAlignment="1">
      <alignment wrapText="1"/>
    </xf>
    <xf numFmtId="0" fontId="11" fillId="0" borderId="0" xfId="0" applyFont="1" applyFill="1" applyBorder="1" applyAlignment="1">
      <alignment horizontal="center" vertical="top"/>
    </xf>
    <xf numFmtId="173" fontId="12" fillId="6" borderId="0" xfId="0" applyNumberFormat="1" applyFont="1" applyFill="1" applyBorder="1" applyAlignment="1">
      <alignment horizontal="right" vertical="top" wrapText="1"/>
    </xf>
    <xf numFmtId="173" fontId="0" fillId="0" borderId="0" xfId="0" applyNumberFormat="1" applyBorder="1" applyAlignment="1">
      <alignment horizontal="right" vertical="top"/>
    </xf>
    <xf numFmtId="173" fontId="0" fillId="0" borderId="0" xfId="0" applyNumberFormat="1" applyFill="1" applyBorder="1" applyAlignment="1">
      <alignment horizontal="right" vertical="top"/>
    </xf>
    <xf numFmtId="173" fontId="0" fillId="0" borderId="0" xfId="0" applyNumberFormat="1" applyFont="1" applyBorder="1" applyAlignment="1">
      <alignment horizontal="right" vertical="top"/>
    </xf>
    <xf numFmtId="173" fontId="0" fillId="7" borderId="0" xfId="0" applyNumberFormat="1" applyFill="1" applyBorder="1" applyAlignment="1">
      <alignment horizontal="right" vertical="top"/>
    </xf>
    <xf numFmtId="173" fontId="0" fillId="8" borderId="0" xfId="0" applyNumberFormat="1" applyFill="1" applyBorder="1" applyAlignment="1">
      <alignment horizontal="right" vertical="top"/>
    </xf>
    <xf numFmtId="173" fontId="0" fillId="0" borderId="0" xfId="0" applyNumberFormat="1" applyFill="1" applyBorder="1" applyAlignment="1">
      <alignment horizontal="right" vertical="top" wrapText="1"/>
    </xf>
    <xf numFmtId="173" fontId="11" fillId="7" borderId="0" xfId="0" applyNumberFormat="1" applyFont="1" applyFill="1" applyBorder="1" applyAlignment="1">
      <alignment horizontal="right" vertical="top" wrapText="1"/>
    </xf>
    <xf numFmtId="0" fontId="11" fillId="9" borderId="0" xfId="0" applyFont="1" applyFill="1" applyBorder="1" applyAlignment="1">
      <alignment vertical="top"/>
    </xf>
    <xf numFmtId="0" fontId="11" fillId="0" borderId="0" xfId="0" applyFont="1" applyFill="1" applyBorder="1" applyAlignment="1">
      <alignment horizontal="left" vertical="top" wrapText="1"/>
    </xf>
    <xf numFmtId="173" fontId="0" fillId="9" borderId="0" xfId="0" applyNumberFormat="1" applyFont="1" applyFill="1" applyBorder="1" applyAlignment="1">
      <alignment horizontal="right" vertical="top"/>
    </xf>
    <xf numFmtId="0" fontId="15" fillId="0" borderId="0" xfId="0" applyFont="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Font="1" applyAlignment="1">
      <alignment wrapText="1"/>
    </xf>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Border="1" applyAlignment="1">
      <alignment wrapText="1"/>
    </xf>
    <xf numFmtId="0" fontId="22" fillId="0" borderId="0" xfId="0" applyFont="1" applyBorder="1" applyAlignment="1">
      <alignment wrapText="1"/>
    </xf>
    <xf numFmtId="0" fontId="15" fillId="0" borderId="0" xfId="0" applyFont="1" applyBorder="1" applyAlignment="1">
      <alignment horizontal="center" wrapText="1"/>
    </xf>
    <xf numFmtId="0" fontId="5" fillId="0" borderId="0" xfId="0" applyFont="1" applyBorder="1" applyAlignment="1">
      <alignment wrapText="1"/>
    </xf>
    <xf numFmtId="0" fontId="11" fillId="0" borderId="2" xfId="0" applyFont="1" applyFill="1" applyBorder="1" applyAlignment="1">
      <alignment horizontal="left" wrapText="1"/>
    </xf>
    <xf numFmtId="173" fontId="9" fillId="0" borderId="2" xfId="20" applyNumberFormat="1" applyFont="1" applyBorder="1" applyAlignment="1">
      <alignment horizontal="right" wrapText="1"/>
    </xf>
    <xf numFmtId="168" fontId="11" fillId="0" borderId="0" xfId="0" applyNumberFormat="1" applyFont="1" applyFill="1" applyBorder="1" applyAlignment="1">
      <alignment horizontal="center" vertical="top" wrapText="1"/>
    </xf>
    <xf numFmtId="173" fontId="11" fillId="0" borderId="0" xfId="0" applyNumberFormat="1" applyFont="1" applyFill="1" applyBorder="1" applyAlignment="1">
      <alignment horizontal="right" vertical="top"/>
    </xf>
    <xf numFmtId="173" fontId="11" fillId="0" borderId="0" xfId="0" applyNumberFormat="1" applyFont="1" applyFill="1" applyBorder="1" applyAlignment="1">
      <alignment horizontal="right" vertical="top" wrapText="1"/>
    </xf>
    <xf numFmtId="172" fontId="11" fillId="0" borderId="0" xfId="0" applyNumberFormat="1" applyFont="1" applyFill="1" applyBorder="1" applyAlignment="1">
      <alignment vertical="top"/>
    </xf>
    <xf numFmtId="173" fontId="0" fillId="0" borderId="0" xfId="0" applyNumberFormat="1" applyFont="1" applyFill="1" applyBorder="1" applyAlignment="1">
      <alignment horizontal="right" vertical="top"/>
    </xf>
    <xf numFmtId="173" fontId="0" fillId="7" borderId="0" xfId="0" applyNumberFormat="1" applyFont="1" applyFill="1" applyBorder="1" applyAlignment="1">
      <alignment horizontal="right" vertical="top"/>
    </xf>
    <xf numFmtId="173" fontId="0" fillId="8" borderId="0" xfId="0" applyNumberFormat="1" applyFont="1" applyFill="1" applyBorder="1" applyAlignment="1">
      <alignment horizontal="right" vertical="top"/>
    </xf>
    <xf numFmtId="173" fontId="11" fillId="8" borderId="0" xfId="0" applyNumberFormat="1" applyFont="1" applyFill="1" applyBorder="1" applyAlignment="1">
      <alignment horizontal="center" vertical="top"/>
    </xf>
    <xf numFmtId="173" fontId="6" fillId="0" borderId="0" xfId="0" applyNumberFormat="1" applyFont="1" applyFill="1" applyBorder="1" applyAlignment="1">
      <alignment horizontal="right" vertical="top"/>
    </xf>
    <xf numFmtId="173" fontId="9" fillId="0" borderId="2" xfId="20" applyNumberFormat="1" applyFont="1" applyFill="1" applyBorder="1" applyAlignment="1">
      <alignment horizontal="right" wrapText="1"/>
    </xf>
    <xf numFmtId="173" fontId="12" fillId="0" borderId="0" xfId="0" applyNumberFormat="1" applyFont="1" applyFill="1" applyBorder="1" applyAlignment="1">
      <alignment horizontal="right" vertical="top" wrapText="1"/>
    </xf>
    <xf numFmtId="173" fontId="11" fillId="0" borderId="0" xfId="0" applyNumberFormat="1" applyFont="1" applyFill="1" applyBorder="1" applyAlignment="1">
      <alignment horizontal="right" vertical="top"/>
    </xf>
    <xf numFmtId="0" fontId="6" fillId="0" borderId="0" xfId="0" applyFont="1" applyFill="1" applyBorder="1" applyAlignment="1">
      <alignment vertical="top"/>
    </xf>
    <xf numFmtId="0" fontId="0" fillId="0" borderId="2" xfId="0" applyFill="1" applyBorder="1" applyAlignment="1">
      <alignment wrapText="1"/>
    </xf>
    <xf numFmtId="0" fontId="12" fillId="0" borderId="0" xfId="0" applyFont="1" applyFill="1" applyBorder="1" applyAlignment="1">
      <alignment horizontal="left" vertical="top" wrapText="1"/>
    </xf>
    <xf numFmtId="173" fontId="11" fillId="0" borderId="0" xfId="0" applyNumberFormat="1" applyFont="1" applyFill="1" applyBorder="1" applyAlignment="1">
      <alignment horizontal="center" vertical="top"/>
    </xf>
    <xf numFmtId="0" fontId="6" fillId="0" borderId="3" xfId="0" applyFont="1" applyBorder="1" applyAlignment="1">
      <alignment horizontal="right" vertical="top"/>
    </xf>
    <xf numFmtId="172" fontId="6" fillId="0" borderId="3" xfId="0" applyNumberFormat="1" applyFont="1" applyBorder="1" applyAlignment="1">
      <alignment horizontal="center" vertical="top"/>
    </xf>
    <xf numFmtId="0" fontId="6" fillId="0" borderId="3" xfId="0" applyFont="1" applyBorder="1" applyAlignment="1">
      <alignment horizontal="center" vertical="top"/>
    </xf>
    <xf numFmtId="0" fontId="14" fillId="0" borderId="3" xfId="0" applyFont="1" applyBorder="1" applyAlignment="1">
      <alignment horizontal="left" vertical="top"/>
    </xf>
    <xf numFmtId="0" fontId="6" fillId="0" borderId="3" xfId="0" applyFont="1" applyBorder="1" applyAlignment="1">
      <alignment vertical="top"/>
    </xf>
    <xf numFmtId="0" fontId="6" fillId="0" borderId="3" xfId="0" applyFont="1" applyFill="1" applyBorder="1" applyAlignment="1">
      <alignment horizontal="left" vertical="top" wrapText="1"/>
    </xf>
    <xf numFmtId="0" fontId="3" fillId="8" borderId="3" xfId="0" applyFont="1" applyFill="1" applyBorder="1" applyAlignment="1">
      <alignment wrapText="1"/>
    </xf>
    <xf numFmtId="0" fontId="3" fillId="8" borderId="3" xfId="0" applyFont="1" applyFill="1" applyBorder="1" applyAlignment="1">
      <alignment horizontal="left" wrapText="1"/>
    </xf>
    <xf numFmtId="0" fontId="12" fillId="8" borderId="3" xfId="0" applyFont="1" applyFill="1" applyBorder="1" applyAlignment="1">
      <alignment horizontal="center" wrapText="1"/>
    </xf>
    <xf numFmtId="0" fontId="0" fillId="0" borderId="3" xfId="0" applyFont="1" applyFill="1" applyBorder="1" applyAlignment="1">
      <alignment vertical="top" wrapText="1"/>
    </xf>
    <xf numFmtId="0" fontId="0" fillId="0" borderId="3" xfId="0" applyFont="1" applyFill="1" applyBorder="1" applyAlignment="1">
      <alignment horizontal="left" vertical="top"/>
    </xf>
    <xf numFmtId="0" fontId="0" fillId="0" borderId="3" xfId="0" applyFill="1" applyBorder="1" applyAlignment="1">
      <alignment horizontal="center" vertical="top"/>
    </xf>
    <xf numFmtId="0" fontId="7" fillId="0" borderId="3" xfId="0" applyFont="1" applyFill="1" applyBorder="1" applyAlignment="1">
      <alignment horizontal="left" vertical="top" wrapText="1"/>
    </xf>
    <xf numFmtId="0" fontId="0" fillId="0" borderId="3" xfId="20" applyFont="1" applyFill="1" applyBorder="1" applyAlignment="1">
      <alignment horizontal="center" vertical="top" wrapText="1"/>
    </xf>
    <xf numFmtId="0" fontId="11" fillId="0" borderId="3" xfId="0" applyFont="1" applyFill="1" applyBorder="1" applyAlignment="1">
      <alignment horizontal="center" vertical="top"/>
    </xf>
    <xf numFmtId="0" fontId="0" fillId="0" borderId="3" xfId="0" applyFont="1" applyFill="1" applyBorder="1" applyAlignment="1">
      <alignment vertical="top"/>
    </xf>
    <xf numFmtId="0" fontId="0" fillId="0" borderId="3" xfId="0" applyFont="1" applyBorder="1" applyAlignment="1">
      <alignment horizontal="center" vertical="top" wrapText="1"/>
    </xf>
    <xf numFmtId="0" fontId="0" fillId="0" borderId="3" xfId="0" applyFont="1" applyFill="1" applyBorder="1" applyAlignment="1">
      <alignment horizontal="left" vertical="top" wrapText="1"/>
    </xf>
    <xf numFmtId="0" fontId="11" fillId="0" borderId="3" xfId="0" applyFont="1" applyFill="1" applyBorder="1" applyAlignment="1">
      <alignment horizontal="left" vertical="top" wrapText="1"/>
    </xf>
    <xf numFmtId="14" fontId="0" fillId="0" borderId="3" xfId="0" applyNumberFormat="1" applyFont="1" applyFill="1" applyBorder="1" applyAlignment="1">
      <alignment horizontal="left" vertical="top" wrapText="1"/>
    </xf>
    <xf numFmtId="14" fontId="0" fillId="0" borderId="3" xfId="0" applyNumberFormat="1" applyFont="1" applyFill="1" applyBorder="1" applyAlignment="1">
      <alignment horizontal="left" vertical="top"/>
    </xf>
    <xf numFmtId="0" fontId="0" fillId="0" borderId="3" xfId="0" applyFill="1" applyBorder="1" applyAlignment="1">
      <alignment horizontal="center" vertical="top" wrapText="1"/>
    </xf>
    <xf numFmtId="0" fontId="0" fillId="0" borderId="3" xfId="0" applyFont="1" applyBorder="1" applyAlignment="1">
      <alignment horizontal="left" vertical="top" wrapText="1"/>
    </xf>
    <xf numFmtId="0" fontId="0" fillId="0" borderId="3" xfId="0" applyBorder="1" applyAlignment="1">
      <alignment horizontal="center" vertical="top"/>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wrapText="1"/>
    </xf>
    <xf numFmtId="168" fontId="0" fillId="0" borderId="3" xfId="0" applyNumberFormat="1" applyFont="1" applyFill="1" applyBorder="1" applyAlignment="1">
      <alignment horizontal="center" vertical="top" wrapText="1"/>
    </xf>
    <xf numFmtId="0" fontId="0" fillId="0" borderId="3" xfId="0" applyFont="1" applyBorder="1" applyAlignment="1">
      <alignment horizontal="center" vertical="top"/>
    </xf>
    <xf numFmtId="14" fontId="11" fillId="0" borderId="3" xfId="0" applyNumberFormat="1" applyFont="1" applyFill="1" applyBorder="1" applyAlignment="1">
      <alignment horizontal="left" vertical="top"/>
    </xf>
    <xf numFmtId="0" fontId="0" fillId="0" borderId="3" xfId="0" applyFill="1" applyBorder="1" applyAlignment="1">
      <alignment horizontal="left" vertical="top" wrapText="1"/>
    </xf>
    <xf numFmtId="0" fontId="12" fillId="0" borderId="3" xfId="0" applyFont="1" applyFill="1" applyBorder="1" applyAlignment="1">
      <alignment vertical="top" wrapText="1"/>
    </xf>
    <xf numFmtId="0" fontId="8" fillId="0" borderId="3" xfId="0" applyFont="1" applyFill="1" applyBorder="1" applyAlignment="1">
      <alignment horizontal="left" vertical="top" wrapText="1"/>
    </xf>
    <xf numFmtId="0" fontId="3" fillId="9" borderId="3" xfId="0" applyFont="1" applyFill="1" applyBorder="1" applyAlignment="1">
      <alignment vertical="top"/>
    </xf>
    <xf numFmtId="0" fontId="0" fillId="9" borderId="3" xfId="0" applyFont="1" applyFill="1" applyBorder="1" applyAlignment="1">
      <alignment horizontal="left" vertical="top"/>
    </xf>
    <xf numFmtId="0" fontId="0" fillId="9" borderId="3" xfId="0" applyFont="1" applyFill="1" applyBorder="1" applyAlignment="1">
      <alignment horizontal="center" vertical="top"/>
    </xf>
    <xf numFmtId="0" fontId="0" fillId="9" borderId="3" xfId="0" applyFont="1" applyFill="1" applyBorder="1" applyAlignment="1">
      <alignment horizontal="left" vertical="top" wrapText="1"/>
    </xf>
    <xf numFmtId="0" fontId="0" fillId="0" borderId="3" xfId="0" applyBorder="1" applyAlignment="1">
      <alignment horizontal="left" vertical="top" wrapText="1"/>
    </xf>
    <xf numFmtId="0" fontId="0" fillId="0" borderId="3" xfId="20" applyFont="1" applyFill="1" applyBorder="1" applyAlignment="1">
      <alignment horizontal="center" vertical="top" wrapText="1"/>
    </xf>
    <xf numFmtId="0" fontId="0" fillId="0" borderId="3" xfId="0" applyFont="1" applyFill="1" applyBorder="1" applyAlignment="1">
      <alignment horizontal="center" vertical="top"/>
    </xf>
    <xf numFmtId="0" fontId="23" fillId="0" borderId="3" xfId="0" applyFont="1" applyFill="1" applyBorder="1" applyAlignment="1">
      <alignment horizontal="left" vertical="top" wrapText="1"/>
    </xf>
    <xf numFmtId="0" fontId="3" fillId="0" borderId="3" xfId="0" applyFont="1" applyBorder="1" applyAlignment="1">
      <alignment horizontal="left" vertical="top" wrapText="1"/>
    </xf>
    <xf numFmtId="0" fontId="11" fillId="0" borderId="3" xfId="0" applyFont="1" applyBorder="1" applyAlignment="1">
      <alignment horizontal="center" vertical="top"/>
    </xf>
    <xf numFmtId="0" fontId="3" fillId="0" borderId="2" xfId="0" applyFont="1" applyFill="1" applyBorder="1" applyAlignment="1">
      <alignment wrapText="1"/>
    </xf>
    <xf numFmtId="173" fontId="11" fillId="0" borderId="0" xfId="0" applyNumberFormat="1" applyFont="1" applyFill="1" applyBorder="1" applyAlignment="1">
      <alignment horizontal="right" vertical="top" wrapText="1"/>
    </xf>
    <xf numFmtId="0" fontId="3" fillId="10" borderId="3" xfId="0" applyFont="1" applyFill="1" applyBorder="1" applyAlignment="1">
      <alignment vertical="top" wrapText="1"/>
    </xf>
    <xf numFmtId="0" fontId="3" fillId="10" borderId="3" xfId="0" applyFont="1" applyFill="1" applyBorder="1" applyAlignment="1">
      <alignment horizontal="left" vertical="top" wrapText="1"/>
    </xf>
    <xf numFmtId="0" fontId="3" fillId="10" borderId="3" xfId="0" applyFont="1" applyFill="1" applyBorder="1" applyAlignment="1">
      <alignment horizontal="center" vertical="top" wrapText="1"/>
    </xf>
    <xf numFmtId="0" fontId="24" fillId="0" borderId="0" xfId="0" applyFont="1" applyFill="1" applyBorder="1" applyAlignment="1">
      <alignment vertical="top"/>
    </xf>
    <xf numFmtId="0" fontId="3" fillId="0" borderId="0" xfId="0" applyFont="1" applyBorder="1" applyAlignment="1">
      <alignment wrapText="1"/>
    </xf>
    <xf numFmtId="0" fontId="6" fillId="0" borderId="0" xfId="0" applyFont="1" applyBorder="1" applyAlignment="1">
      <alignment vertical="top"/>
    </xf>
    <xf numFmtId="0" fontId="6" fillId="0" borderId="0" xfId="0" applyFont="1" applyBorder="1" applyAlignment="1">
      <alignment horizontal="center" vertical="top"/>
    </xf>
    <xf numFmtId="0" fontId="25" fillId="0" borderId="0" xfId="0" applyFont="1" applyBorder="1" applyAlignment="1">
      <alignment horizontal="right" vertical="top"/>
    </xf>
    <xf numFmtId="172" fontId="25" fillId="0" borderId="0" xfId="0" applyNumberFormat="1" applyFont="1" applyBorder="1" applyAlignment="1">
      <alignment horizontal="left" vertical="top"/>
    </xf>
    <xf numFmtId="172" fontId="6" fillId="0" borderId="0" xfId="0" applyNumberFormat="1" applyFont="1" applyBorder="1" applyAlignment="1">
      <alignment horizontal="left" vertical="top"/>
    </xf>
    <xf numFmtId="0" fontId="25" fillId="0" borderId="0" xfId="0" applyFont="1" applyBorder="1" applyAlignment="1">
      <alignment horizontal="left" vertical="top"/>
    </xf>
    <xf numFmtId="0" fontId="6" fillId="0" borderId="0" xfId="0" applyFont="1" applyBorder="1" applyAlignment="1">
      <alignment horizontal="left" vertical="top" readingOrder="1"/>
    </xf>
    <xf numFmtId="0" fontId="26" fillId="0" borderId="0" xfId="0" applyFont="1" applyAlignment="1">
      <alignment/>
    </xf>
    <xf numFmtId="0" fontId="0" fillId="0" borderId="0" xfId="0" applyBorder="1" applyAlignment="1">
      <alignment vertical="top"/>
    </xf>
    <xf numFmtId="172" fontId="26" fillId="0" borderId="0" xfId="0" applyNumberFormat="1" applyFont="1" applyAlignment="1">
      <alignment horizontal="left"/>
    </xf>
    <xf numFmtId="0" fontId="3" fillId="0" borderId="4" xfId="0" applyFont="1" applyFill="1" applyBorder="1" applyAlignment="1">
      <alignment wrapText="1"/>
    </xf>
    <xf numFmtId="0" fontId="3" fillId="0" borderId="4" xfId="0" applyFont="1" applyFill="1" applyBorder="1" applyAlignment="1">
      <alignment horizontal="left" wrapText="1"/>
    </xf>
    <xf numFmtId="0" fontId="3" fillId="0" borderId="4" xfId="0" applyFont="1" applyFill="1" applyBorder="1" applyAlignment="1">
      <alignment horizontal="center" wrapText="1"/>
    </xf>
    <xf numFmtId="0" fontId="11" fillId="8" borderId="3" xfId="21" applyFont="1" applyFill="1" applyBorder="1" applyAlignment="1">
      <alignment horizontal="center" wrapText="1"/>
    </xf>
    <xf numFmtId="0" fontId="3" fillId="0" borderId="5" xfId="21" applyFont="1" applyFill="1" applyBorder="1" applyAlignment="1">
      <alignment horizontal="center" wrapText="1"/>
    </xf>
    <xf numFmtId="0" fontId="3" fillId="8" borderId="6" xfId="0" applyFont="1" applyFill="1" applyBorder="1" applyAlignment="1">
      <alignment wrapText="1"/>
    </xf>
    <xf numFmtId="0" fontId="3" fillId="8" borderId="6" xfId="0" applyFont="1" applyFill="1" applyBorder="1" applyAlignment="1">
      <alignment horizontal="left" wrapText="1"/>
    </xf>
    <xf numFmtId="0" fontId="3" fillId="8" borderId="6" xfId="0" applyFont="1" applyFill="1" applyBorder="1" applyAlignment="1">
      <alignment horizontal="center" wrapText="1"/>
    </xf>
    <xf numFmtId="0" fontId="3" fillId="8" borderId="7" xfId="0" applyFont="1" applyFill="1" applyBorder="1" applyAlignment="1">
      <alignment horizontal="center" wrapText="1"/>
    </xf>
    <xf numFmtId="0" fontId="3" fillId="8" borderId="7" xfId="21" applyFont="1" applyFill="1" applyBorder="1" applyAlignment="1">
      <alignment horizontal="center" wrapText="1"/>
    </xf>
    <xf numFmtId="0" fontId="3" fillId="8" borderId="6" xfId="21" applyFont="1" applyFill="1" applyBorder="1" applyAlignment="1">
      <alignment horizontal="center" wrapText="1"/>
    </xf>
    <xf numFmtId="0" fontId="3" fillId="6" borderId="0" xfId="0" applyFont="1" applyFill="1" applyBorder="1" applyAlignment="1">
      <alignment vertical="top" wrapText="1"/>
    </xf>
    <xf numFmtId="0" fontId="3" fillId="6" borderId="0" xfId="0" applyFont="1" applyFill="1" applyBorder="1" applyAlignment="1">
      <alignment horizontal="left" vertical="top" wrapText="1"/>
    </xf>
    <xf numFmtId="0" fontId="3" fillId="6" borderId="0" xfId="0" applyFont="1" applyFill="1" applyBorder="1" applyAlignment="1">
      <alignment horizontal="center" vertical="top" wrapText="1"/>
    </xf>
    <xf numFmtId="0" fontId="27" fillId="0" borderId="3" xfId="0" applyFont="1" applyFill="1" applyBorder="1" applyAlignment="1">
      <alignment horizontal="left" vertical="top" wrapText="1"/>
    </xf>
    <xf numFmtId="0" fontId="0" fillId="6" borderId="0" xfId="0" applyFont="1" applyFill="1" applyBorder="1" applyAlignment="1">
      <alignment horizontal="center" vertical="top" wrapText="1"/>
    </xf>
    <xf numFmtId="168" fontId="0" fillId="0" borderId="3" xfId="0" applyNumberFormat="1" applyFill="1" applyBorder="1" applyAlignment="1">
      <alignment horizontal="center"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xf>
    <xf numFmtId="0" fontId="0" fillId="0" borderId="0" xfId="0" applyFill="1" applyBorder="1" applyAlignment="1">
      <alignment horizontal="center" vertical="top" wrapText="1"/>
    </xf>
    <xf numFmtId="0" fontId="28" fillId="8" borderId="8" xfId="0" applyFont="1" applyFill="1" applyBorder="1" applyAlignment="1">
      <alignment horizontal="center" vertical="center"/>
    </xf>
    <xf numFmtId="0" fontId="0" fillId="8" borderId="9" xfId="0" applyNumberFormat="1" applyFont="1" applyFill="1" applyBorder="1" applyAlignment="1">
      <alignment horizontal="center" vertical="center"/>
    </xf>
    <xf numFmtId="0" fontId="3" fillId="11" borderId="9" xfId="0" applyNumberFormat="1" applyFont="1" applyFill="1" applyBorder="1" applyAlignment="1">
      <alignment horizontal="center" vertical="center"/>
    </xf>
    <xf numFmtId="0" fontId="0" fillId="0" borderId="0" xfId="0" applyFont="1" applyBorder="1" applyAlignment="1">
      <alignment horizontal="left" vertical="top" wrapText="1"/>
    </xf>
    <xf numFmtId="0" fontId="0" fillId="8" borderId="10" xfId="0" applyNumberFormat="1" applyFont="1" applyFill="1" applyBorder="1" applyAlignment="1">
      <alignment horizontal="center" vertical="center"/>
    </xf>
    <xf numFmtId="0" fontId="3" fillId="11" borderId="10" xfId="0" applyNumberFormat="1" applyFont="1" applyFill="1" applyBorder="1" applyAlignment="1">
      <alignment horizontal="center" vertical="center"/>
    </xf>
    <xf numFmtId="0" fontId="3" fillId="8" borderId="8" xfId="0" applyFont="1" applyFill="1" applyBorder="1" applyAlignment="1">
      <alignment horizontal="center" vertical="center"/>
    </xf>
    <xf numFmtId="9" fontId="3" fillId="8" borderId="10" xfId="0" applyNumberFormat="1" applyFont="1" applyFill="1" applyBorder="1" applyAlignment="1">
      <alignment horizontal="center" vertical="center"/>
    </xf>
    <xf numFmtId="9" fontId="3" fillId="11" borderId="10" xfId="0" applyNumberFormat="1" applyFont="1" applyFill="1" applyBorder="1" applyAlignment="1">
      <alignment horizontal="center" vertical="center"/>
    </xf>
    <xf numFmtId="9" fontId="3" fillId="8" borderId="11" xfId="0" applyNumberFormat="1" applyFont="1" applyFill="1" applyBorder="1" applyAlignment="1">
      <alignment horizontal="center" vertical="center"/>
    </xf>
    <xf numFmtId="9" fontId="3" fillId="11" borderId="11" xfId="0" applyNumberFormat="1" applyFont="1" applyFill="1" applyBorder="1" applyAlignment="1">
      <alignment horizontal="center" vertical="center"/>
    </xf>
    <xf numFmtId="0" fontId="0" fillId="0" borderId="4" xfId="0" applyFont="1" applyBorder="1" applyAlignment="1">
      <alignment vertical="top"/>
    </xf>
    <xf numFmtId="0" fontId="0" fillId="0" borderId="0" xfId="0" applyFont="1" applyFill="1" applyAlignment="1">
      <alignment vertical="center"/>
    </xf>
    <xf numFmtId="0" fontId="0" fillId="0" borderId="0" xfId="0" applyFont="1" applyFill="1" applyAlignment="1">
      <alignment horizontal="center" vertical="center"/>
    </xf>
    <xf numFmtId="0" fontId="29" fillId="8" borderId="12" xfId="21" applyFont="1" applyFill="1" applyBorder="1" applyAlignment="1">
      <alignment horizontal="center" vertical="center" wrapText="1"/>
    </xf>
    <xf numFmtId="0" fontId="3" fillId="11" borderId="13" xfId="0" applyFont="1" applyFill="1" applyBorder="1" applyAlignment="1">
      <alignment horizontal="center" vertical="center"/>
    </xf>
    <xf numFmtId="0" fontId="29" fillId="0" borderId="0" xfId="21" applyFont="1" applyFill="1" applyBorder="1" applyAlignment="1">
      <alignment horizontal="center" vertical="center" wrapText="1"/>
    </xf>
    <xf numFmtId="0" fontId="3" fillId="0" borderId="0" xfId="0" applyFont="1" applyFill="1" applyBorder="1" applyAlignment="1">
      <alignment horizontal="center" vertical="center"/>
    </xf>
    <xf numFmtId="0" fontId="30" fillId="0" borderId="0" xfId="0" applyFont="1" applyBorder="1" applyAlignment="1">
      <alignment horizontal="center" vertical="top"/>
    </xf>
    <xf numFmtId="0" fontId="26" fillId="0" borderId="0" xfId="0" applyFont="1" applyAlignment="1">
      <alignment horizontal="center" vertical="center"/>
    </xf>
    <xf numFmtId="168" fontId="0" fillId="0" borderId="0" xfId="0" applyNumberFormat="1" applyAlignment="1">
      <alignment horizontal="center" vertical="center"/>
    </xf>
    <xf numFmtId="0" fontId="26" fillId="0" borderId="0" xfId="0" applyFont="1" applyBorder="1" applyAlignment="1">
      <alignment horizontal="right" vertical="top"/>
    </xf>
    <xf numFmtId="174" fontId="26" fillId="8" borderId="3" xfId="0" applyNumberFormat="1" applyFont="1" applyFill="1" applyBorder="1" applyAlignment="1">
      <alignment horizontal="center" vertical="top"/>
    </xf>
    <xf numFmtId="0" fontId="0" fillId="0" borderId="3" xfId="0" applyFont="1" applyBorder="1" applyAlignment="1">
      <alignment vertical="top"/>
    </xf>
    <xf numFmtId="0" fontId="26" fillId="0" borderId="0" xfId="0" applyFont="1" applyBorder="1" applyAlignment="1">
      <alignment vertical="top"/>
    </xf>
    <xf numFmtId="174" fontId="26" fillId="8" borderId="3" xfId="0" applyNumberFormat="1" applyFont="1" applyFill="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4" fillId="0" borderId="0" xfId="0" applyFont="1" applyFill="1" applyAlignment="1">
      <alignment/>
    </xf>
    <xf numFmtId="0" fontId="0" fillId="0" borderId="0" xfId="0" applyFont="1" applyFill="1" applyBorder="1" applyAlignment="1">
      <alignment horizontal="left" vertical="center"/>
    </xf>
    <xf numFmtId="0" fontId="0" fillId="0" borderId="0" xfId="0" applyBorder="1" applyAlignment="1">
      <alignment horizontal="left" wrapText="1"/>
    </xf>
    <xf numFmtId="0" fontId="3" fillId="0" borderId="0" xfId="0" applyFont="1" applyFill="1" applyAlignment="1">
      <alignment/>
    </xf>
    <xf numFmtId="0" fontId="0" fillId="0" borderId="0" xfId="0" applyFont="1" applyFill="1" applyBorder="1" applyAlignment="1">
      <alignment horizontal="left"/>
    </xf>
    <xf numFmtId="0" fontId="0" fillId="0" borderId="0" xfId="0" applyAlignment="1">
      <alignment horizontal="left" wrapText="1"/>
    </xf>
    <xf numFmtId="0" fontId="28" fillId="0" borderId="3" xfId="0" applyFont="1" applyFill="1" applyBorder="1" applyAlignment="1">
      <alignment horizontal="left" vertical="top" wrapText="1"/>
    </xf>
    <xf numFmtId="0" fontId="11" fillId="0" borderId="3" xfId="0" applyFont="1" applyFill="1" applyBorder="1" applyAlignment="1">
      <alignment horizontal="left" vertical="top"/>
    </xf>
    <xf numFmtId="0" fontId="24" fillId="3" borderId="0" xfId="0" applyFont="1" applyFill="1" applyBorder="1" applyAlignment="1">
      <alignment vertical="top"/>
    </xf>
    <xf numFmtId="173" fontId="0" fillId="8" borderId="0" xfId="0" applyNumberFormat="1" applyFont="1" applyFill="1" applyBorder="1" applyAlignment="1">
      <alignment horizontal="center" vertical="top"/>
    </xf>
    <xf numFmtId="173" fontId="0" fillId="0" borderId="0" xfId="0" applyNumberFormat="1" applyFill="1" applyBorder="1" applyAlignment="1">
      <alignment horizontal="center" vertical="top"/>
    </xf>
    <xf numFmtId="0" fontId="28" fillId="8" borderId="3" xfId="0" applyFont="1" applyFill="1" applyBorder="1" applyAlignment="1">
      <alignment horizontal="center" vertical="center"/>
    </xf>
    <xf numFmtId="0" fontId="0" fillId="8" borderId="3" xfId="0" applyFill="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Hyperlink_C353-7_t_Accessory_Countdown_matrix" xfId="21"/>
    <cellStyle name="Percent" xfId="22"/>
  </cellStyles>
  <dxfs count="11">
    <dxf>
      <font>
        <b/>
        <i val="0"/>
      </font>
      <fill>
        <patternFill>
          <bgColor rgb="FFFF0000"/>
        </patternFill>
      </fill>
      <border/>
    </dxf>
    <dxf>
      <fill>
        <patternFill patternType="none">
          <bgColor indexed="65"/>
        </patternFill>
      </fill>
      <border/>
    </dxf>
    <dxf>
      <font>
        <color rgb="FFFF0000"/>
      </font>
      <fill>
        <patternFill>
          <bgColor rgb="FFFF0000"/>
        </patternFill>
      </fill>
      <border/>
    </dxf>
    <dxf>
      <font>
        <color rgb="FF008000"/>
      </font>
      <fill>
        <patternFill>
          <bgColor rgb="FF008000"/>
        </patternFill>
      </fill>
      <border/>
    </dxf>
    <dxf>
      <font>
        <color rgb="FF0000FF"/>
      </font>
      <border/>
    </dxf>
    <dxf>
      <font>
        <color rgb="FF800080"/>
      </font>
      <border/>
    </dxf>
    <dxf>
      <font>
        <color rgb="FFFF0000"/>
      </font>
      <border/>
    </dxf>
    <dxf>
      <fill>
        <patternFill>
          <bgColor rgb="FFFFFF00"/>
        </patternFill>
      </fill>
      <border/>
    </dxf>
    <dxf>
      <fill>
        <patternFill>
          <bgColor rgb="FFCCFFCC"/>
        </patternFill>
      </fill>
      <border/>
    </dxf>
    <dxf>
      <font>
        <b/>
        <i val="0"/>
        <color auto="1"/>
      </font>
      <fill>
        <patternFill>
          <bgColor rgb="FF00FF00"/>
        </patternFill>
      </fill>
      <border/>
    </dxf>
    <dxf>
      <font>
        <b/>
        <i val="0"/>
        <color rgb="FF969696"/>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a:off x="0" y="1476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0</xdr:col>
      <xdr:colOff>0</xdr:colOff>
      <xdr:row>9</xdr:row>
      <xdr:rowOff>0</xdr:rowOff>
    </xdr:to>
    <xdr:sp>
      <xdr:nvSpPr>
        <xdr:cNvPr id="2" name="Line 2"/>
        <xdr:cNvSpPr>
          <a:spLocks/>
        </xdr:cNvSpPr>
      </xdr:nvSpPr>
      <xdr:spPr>
        <a:xfrm>
          <a:off x="0" y="1476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0</xdr:col>
      <xdr:colOff>0</xdr:colOff>
      <xdr:row>9</xdr:row>
      <xdr:rowOff>0</xdr:rowOff>
    </xdr:to>
    <xdr:sp>
      <xdr:nvSpPr>
        <xdr:cNvPr id="3" name="Line 3"/>
        <xdr:cNvSpPr>
          <a:spLocks/>
        </xdr:cNvSpPr>
      </xdr:nvSpPr>
      <xdr:spPr>
        <a:xfrm>
          <a:off x="0" y="1476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0</xdr:col>
      <xdr:colOff>0</xdr:colOff>
      <xdr:row>3</xdr:row>
      <xdr:rowOff>0</xdr:rowOff>
    </xdr:to>
    <xdr:sp>
      <xdr:nvSpPr>
        <xdr:cNvPr id="4" name="Line 4"/>
        <xdr:cNvSpPr>
          <a:spLocks/>
        </xdr:cNvSpPr>
      </xdr:nvSpPr>
      <xdr:spPr>
        <a:xfrm>
          <a:off x="0" y="504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0</xdr:col>
      <xdr:colOff>0</xdr:colOff>
      <xdr:row>3</xdr:row>
      <xdr:rowOff>0</xdr:rowOff>
    </xdr:to>
    <xdr:sp>
      <xdr:nvSpPr>
        <xdr:cNvPr id="5" name="Line 5"/>
        <xdr:cNvSpPr>
          <a:spLocks/>
        </xdr:cNvSpPr>
      </xdr:nvSpPr>
      <xdr:spPr>
        <a:xfrm>
          <a:off x="0" y="504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0</xdr:rowOff>
    </xdr:from>
    <xdr:to>
      <xdr:col>0</xdr:col>
      <xdr:colOff>0</xdr:colOff>
      <xdr:row>2</xdr:row>
      <xdr:rowOff>0</xdr:rowOff>
    </xdr:to>
    <xdr:sp>
      <xdr:nvSpPr>
        <xdr:cNvPr id="6" name="Line 6"/>
        <xdr:cNvSpPr>
          <a:spLocks/>
        </xdr:cNvSpPr>
      </xdr:nvSpPr>
      <xdr:spPr>
        <a:xfrm>
          <a:off x="0" y="33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0</xdr:rowOff>
    </xdr:from>
    <xdr:to>
      <xdr:col>0</xdr:col>
      <xdr:colOff>0</xdr:colOff>
      <xdr:row>2</xdr:row>
      <xdr:rowOff>0</xdr:rowOff>
    </xdr:to>
    <xdr:sp>
      <xdr:nvSpPr>
        <xdr:cNvPr id="7" name="Line 7"/>
        <xdr:cNvSpPr>
          <a:spLocks/>
        </xdr:cNvSpPr>
      </xdr:nvSpPr>
      <xdr:spPr>
        <a:xfrm>
          <a:off x="0" y="33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0</xdr:colOff>
      <xdr:row>8</xdr:row>
      <xdr:rowOff>123825</xdr:rowOff>
    </xdr:to>
    <xdr:sp>
      <xdr:nvSpPr>
        <xdr:cNvPr id="8" name="Line 8"/>
        <xdr:cNvSpPr>
          <a:spLocks/>
        </xdr:cNvSpPr>
      </xdr:nvSpPr>
      <xdr:spPr>
        <a:xfrm>
          <a:off x="0" y="1314450"/>
          <a:ext cx="0" cy="123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xdr:row>
      <xdr:rowOff>0</xdr:rowOff>
    </xdr:from>
    <xdr:to>
      <xdr:col>0</xdr:col>
      <xdr:colOff>0</xdr:colOff>
      <xdr:row>6</xdr:row>
      <xdr:rowOff>0</xdr:rowOff>
    </xdr:to>
    <xdr:sp>
      <xdr:nvSpPr>
        <xdr:cNvPr id="9" name="Line 9"/>
        <xdr:cNvSpPr>
          <a:spLocks/>
        </xdr:cNvSpPr>
      </xdr:nvSpPr>
      <xdr:spPr>
        <a:xfrm>
          <a:off x="0" y="990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xdr:row>
      <xdr:rowOff>0</xdr:rowOff>
    </xdr:from>
    <xdr:to>
      <xdr:col>0</xdr:col>
      <xdr:colOff>0</xdr:colOff>
      <xdr:row>6</xdr:row>
      <xdr:rowOff>0</xdr:rowOff>
    </xdr:to>
    <xdr:sp>
      <xdr:nvSpPr>
        <xdr:cNvPr id="10" name="Line 10"/>
        <xdr:cNvSpPr>
          <a:spLocks/>
        </xdr:cNvSpPr>
      </xdr:nvSpPr>
      <xdr:spPr>
        <a:xfrm>
          <a:off x="0" y="990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xdr:row>
      <xdr:rowOff>0</xdr:rowOff>
    </xdr:from>
    <xdr:to>
      <xdr:col>0</xdr:col>
      <xdr:colOff>0</xdr:colOff>
      <xdr:row>6</xdr:row>
      <xdr:rowOff>0</xdr:rowOff>
    </xdr:to>
    <xdr:sp>
      <xdr:nvSpPr>
        <xdr:cNvPr id="11" name="Line 11"/>
        <xdr:cNvSpPr>
          <a:spLocks/>
        </xdr:cNvSpPr>
      </xdr:nvSpPr>
      <xdr:spPr>
        <a:xfrm>
          <a:off x="0" y="990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cspdm.css.mot.com/mp/PrintRoom/" TargetMode="External" /><Relationship Id="rId2" Type="http://schemas.openxmlformats.org/officeDocument/2006/relationships/hyperlink" Target="http://pcspdm.css.mot.com/mp/PrintRoom/" TargetMode="External" /><Relationship Id="rId3" Type="http://schemas.openxmlformats.org/officeDocument/2006/relationships/hyperlink" Target="http://compass.mot.com/go/108604876" TargetMode="External" /><Relationship Id="rId4" Type="http://schemas.openxmlformats.org/officeDocument/2006/relationships/hyperlink" Target="http://compass.mot.com/go/108610005" TargetMode="External" /><Relationship Id="rId5" Type="http://schemas.openxmlformats.org/officeDocument/2006/relationships/hyperlink" Target="http://compass.mot.com/go/108599634" TargetMode="External" /><Relationship Id="rId6" Type="http://schemas.openxmlformats.org/officeDocument/2006/relationships/hyperlink" Target="http://compass.mot.com/go/108599634" TargetMode="External" /><Relationship Id="rId7" Type="http://schemas.openxmlformats.org/officeDocument/2006/relationships/hyperlink" Target="http://compass.mot.com/go/108600051" TargetMode="External" /><Relationship Id="rId8" Type="http://schemas.openxmlformats.org/officeDocument/2006/relationships/hyperlink" Target="http://compass.mot.com/go/108599935" TargetMode="External" /><Relationship Id="rId9" Type="http://schemas.openxmlformats.org/officeDocument/2006/relationships/hyperlink" Target="http://compass.mot.com/go/108613088" TargetMode="External" /><Relationship Id="rId10" Type="http://schemas.openxmlformats.org/officeDocument/2006/relationships/hyperlink" Target="http://compass.mot.com/go/118018764" TargetMode="External" /><Relationship Id="rId11" Type="http://schemas.openxmlformats.org/officeDocument/2006/relationships/hyperlink" Target="http://compass.mot.com/go/118018764" TargetMode="Externa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0"/>
  <sheetViews>
    <sheetView workbookViewId="0" topLeftCell="A1">
      <pane xSplit="2" ySplit="2" topLeftCell="C3" activePane="bottomRight" state="frozen"/>
      <selection pane="topLeft" activeCell="A1" sqref="A1"/>
      <selection pane="topRight" activeCell="C1" sqref="C1"/>
      <selection pane="bottomLeft" activeCell="A34" sqref="A34"/>
      <selection pane="bottomRight" activeCell="P13" sqref="P13"/>
    </sheetView>
  </sheetViews>
  <sheetFormatPr defaultColWidth="9.140625" defaultRowHeight="12.75"/>
  <cols>
    <col min="1" max="1" width="33.57421875" style="105" bestFit="1" customWidth="1"/>
    <col min="2" max="2" width="11.421875" style="100" bestFit="1" customWidth="1"/>
    <col min="3" max="3" width="8.140625" style="117" bestFit="1" customWidth="1"/>
    <col min="4" max="4" width="9.8515625" style="131" bestFit="1" customWidth="1"/>
    <col min="5" max="5" width="11.28125" style="117" bestFit="1" customWidth="1"/>
    <col min="6" max="6" width="54.7109375" style="112" customWidth="1"/>
    <col min="7" max="7" width="0" style="39" hidden="1" customWidth="1"/>
    <col min="8" max="8" width="28.57421875" style="39" hidden="1" customWidth="1"/>
    <col min="9" max="9" width="25.28125" style="78" hidden="1" customWidth="1"/>
    <col min="10" max="10" width="11.57421875" style="52" hidden="1" customWidth="1"/>
    <col min="11" max="11" width="24.28125" style="32" hidden="1" customWidth="1"/>
    <col min="12" max="16384" width="9.140625" style="32" customWidth="1"/>
  </cols>
  <sheetData>
    <row r="1" spans="1:10" s="86" customFormat="1" ht="12.75">
      <c r="A1" s="90" t="s">
        <v>24</v>
      </c>
      <c r="B1" s="91">
        <v>38079</v>
      </c>
      <c r="C1" s="92" t="s">
        <v>243</v>
      </c>
      <c r="D1" s="93"/>
      <c r="E1" s="94"/>
      <c r="F1" s="95" t="s">
        <v>0</v>
      </c>
      <c r="G1" s="37"/>
      <c r="H1" s="37"/>
      <c r="I1" s="82"/>
      <c r="J1" s="46"/>
    </row>
    <row r="2" spans="1:11" s="132" customFormat="1" ht="37.5" thickBot="1">
      <c r="A2" s="96" t="s">
        <v>14</v>
      </c>
      <c r="B2" s="97" t="s">
        <v>1</v>
      </c>
      <c r="C2" s="98" t="s">
        <v>2</v>
      </c>
      <c r="D2" s="98" t="s">
        <v>77</v>
      </c>
      <c r="E2" s="98" t="s">
        <v>79</v>
      </c>
      <c r="F2" s="97" t="s">
        <v>3</v>
      </c>
      <c r="G2" s="72" t="s">
        <v>25</v>
      </c>
      <c r="H2" s="72" t="s">
        <v>50</v>
      </c>
      <c r="I2" s="83" t="s">
        <v>86</v>
      </c>
      <c r="J2" s="73" t="s">
        <v>87</v>
      </c>
      <c r="K2" s="87" t="s">
        <v>88</v>
      </c>
    </row>
    <row r="3" spans="1:11" ht="13.5" thickTop="1">
      <c r="A3" s="134" t="s">
        <v>4</v>
      </c>
      <c r="B3" s="135"/>
      <c r="C3" s="136"/>
      <c r="D3" s="136"/>
      <c r="E3" s="136"/>
      <c r="F3" s="135"/>
      <c r="G3" s="38"/>
      <c r="H3" s="38"/>
      <c r="I3" s="84"/>
      <c r="J3" s="49"/>
      <c r="K3" s="88"/>
    </row>
    <row r="4" spans="1:10" s="35" customFormat="1" ht="24">
      <c r="A4" s="99" t="s">
        <v>124</v>
      </c>
      <c r="B4" s="100" t="s">
        <v>121</v>
      </c>
      <c r="C4" s="101" t="s">
        <v>5</v>
      </c>
      <c r="D4" s="101" t="s">
        <v>78</v>
      </c>
      <c r="E4" s="104" t="s">
        <v>80</v>
      </c>
      <c r="F4" s="102" t="s">
        <v>123</v>
      </c>
      <c r="G4" s="39" t="s">
        <v>26</v>
      </c>
      <c r="H4" s="39"/>
      <c r="I4" s="51">
        <v>6087651</v>
      </c>
      <c r="J4" s="50">
        <v>188493</v>
      </c>
    </row>
    <row r="5" spans="1:10" s="35" customFormat="1" ht="12.75">
      <c r="A5" s="105" t="s">
        <v>38</v>
      </c>
      <c r="B5" s="100" t="s">
        <v>85</v>
      </c>
      <c r="C5" s="106" t="s">
        <v>5</v>
      </c>
      <c r="D5" s="101" t="s">
        <v>78</v>
      </c>
      <c r="E5" s="104" t="s">
        <v>81</v>
      </c>
      <c r="F5" s="107" t="s">
        <v>167</v>
      </c>
      <c r="G5" s="39" t="s">
        <v>163</v>
      </c>
      <c r="H5" s="42"/>
      <c r="I5" s="51"/>
      <c r="J5" s="53"/>
    </row>
    <row r="6" spans="1:10" s="35" customFormat="1" ht="24">
      <c r="A6" s="99" t="s">
        <v>110</v>
      </c>
      <c r="B6" s="100" t="s">
        <v>89</v>
      </c>
      <c r="C6" s="106" t="s">
        <v>5</v>
      </c>
      <c r="D6" s="101" t="s">
        <v>78</v>
      </c>
      <c r="E6" s="104" t="s">
        <v>80</v>
      </c>
      <c r="F6" s="108" t="s">
        <v>127</v>
      </c>
      <c r="G6" s="39" t="s">
        <v>163</v>
      </c>
      <c r="H6" s="42" t="s">
        <v>51</v>
      </c>
      <c r="I6" s="51">
        <v>2587514</v>
      </c>
      <c r="J6" s="50">
        <v>185999</v>
      </c>
    </row>
    <row r="7" spans="1:12" s="35" customFormat="1" ht="12.75">
      <c r="A7" s="99" t="s">
        <v>108</v>
      </c>
      <c r="B7" s="109" t="s">
        <v>106</v>
      </c>
      <c r="C7" s="101" t="s">
        <v>5</v>
      </c>
      <c r="D7" s="101" t="s">
        <v>78</v>
      </c>
      <c r="E7" s="104" t="s">
        <v>81</v>
      </c>
      <c r="F7" s="104"/>
      <c r="G7" s="48"/>
      <c r="H7" s="58" t="s">
        <v>127</v>
      </c>
      <c r="I7" s="40"/>
      <c r="J7" s="40"/>
      <c r="K7" s="208"/>
      <c r="L7" s="208"/>
    </row>
    <row r="8" spans="1:12" s="35" customFormat="1" ht="12.75">
      <c r="A8" s="99" t="s">
        <v>109</v>
      </c>
      <c r="B8" s="109" t="s">
        <v>107</v>
      </c>
      <c r="C8" s="101" t="s">
        <v>5</v>
      </c>
      <c r="D8" s="101" t="s">
        <v>78</v>
      </c>
      <c r="E8" s="104" t="s">
        <v>81</v>
      </c>
      <c r="F8" s="104" t="s">
        <v>0</v>
      </c>
      <c r="G8" s="48"/>
      <c r="H8" s="58" t="s">
        <v>127</v>
      </c>
      <c r="I8" s="40"/>
      <c r="J8" s="40"/>
      <c r="K8" s="208"/>
      <c r="L8" s="208"/>
    </row>
    <row r="9" spans="1:12" s="35" customFormat="1" ht="12.75">
      <c r="A9" s="107" t="s">
        <v>91</v>
      </c>
      <c r="B9" s="110" t="s">
        <v>111</v>
      </c>
      <c r="C9" s="101" t="s">
        <v>5</v>
      </c>
      <c r="D9" s="101" t="s">
        <v>78</v>
      </c>
      <c r="E9" s="104" t="s">
        <v>81</v>
      </c>
      <c r="F9" s="104" t="s">
        <v>0</v>
      </c>
      <c r="G9" s="48"/>
      <c r="H9" s="58" t="s">
        <v>127</v>
      </c>
      <c r="I9" s="40"/>
      <c r="J9" s="40"/>
      <c r="K9" s="51"/>
      <c r="L9" s="51"/>
    </row>
    <row r="10" spans="1:12" s="35" customFormat="1" ht="12.75">
      <c r="A10" s="107" t="s">
        <v>90</v>
      </c>
      <c r="B10" s="110" t="s">
        <v>112</v>
      </c>
      <c r="C10" s="101" t="s">
        <v>5</v>
      </c>
      <c r="D10" s="101" t="s">
        <v>78</v>
      </c>
      <c r="E10" s="104" t="s">
        <v>81</v>
      </c>
      <c r="F10" s="104" t="s">
        <v>0</v>
      </c>
      <c r="G10" s="48"/>
      <c r="H10" s="58" t="s">
        <v>127</v>
      </c>
      <c r="I10" s="40"/>
      <c r="J10" s="40"/>
      <c r="K10" s="51"/>
      <c r="L10" s="89"/>
    </row>
    <row r="11" spans="1:12" s="35" customFormat="1" ht="12.75">
      <c r="A11" s="107" t="s">
        <v>92</v>
      </c>
      <c r="B11" s="110" t="s">
        <v>113</v>
      </c>
      <c r="C11" s="101" t="s">
        <v>5</v>
      </c>
      <c r="D11" s="101" t="s">
        <v>78</v>
      </c>
      <c r="E11" s="104" t="s">
        <v>81</v>
      </c>
      <c r="F11" s="104" t="s">
        <v>0</v>
      </c>
      <c r="G11" s="33"/>
      <c r="H11" s="58" t="s">
        <v>127</v>
      </c>
      <c r="I11" s="40"/>
      <c r="J11" s="40"/>
      <c r="K11" s="51"/>
      <c r="L11" s="89"/>
    </row>
    <row r="12" spans="1:11" ht="12.75">
      <c r="A12" s="134" t="s">
        <v>6</v>
      </c>
      <c r="B12" s="135"/>
      <c r="C12" s="136"/>
      <c r="D12" s="136"/>
      <c r="E12" s="136"/>
      <c r="F12" s="136"/>
      <c r="G12" s="38"/>
      <c r="H12" s="38"/>
      <c r="I12" s="84"/>
      <c r="J12" s="49"/>
      <c r="K12" s="88"/>
    </row>
    <row r="13" spans="1:10" s="35" customFormat="1" ht="51">
      <c r="A13" s="107" t="s">
        <v>93</v>
      </c>
      <c r="B13" s="99" t="s">
        <v>200</v>
      </c>
      <c r="C13" s="111" t="s">
        <v>165</v>
      </c>
      <c r="D13" s="101" t="s">
        <v>78</v>
      </c>
      <c r="E13" s="104" t="s">
        <v>81</v>
      </c>
      <c r="F13" s="107" t="s">
        <v>168</v>
      </c>
      <c r="G13" s="39" t="s">
        <v>29</v>
      </c>
      <c r="H13" s="43" t="s">
        <v>54</v>
      </c>
      <c r="I13" s="76" t="s">
        <v>115</v>
      </c>
      <c r="J13" s="54"/>
    </row>
    <row r="14" spans="1:10" s="35" customFormat="1" ht="24">
      <c r="A14" s="107" t="s">
        <v>171</v>
      </c>
      <c r="B14" s="99" t="s">
        <v>172</v>
      </c>
      <c r="C14" s="111" t="s">
        <v>193</v>
      </c>
      <c r="D14" s="101" t="s">
        <v>78</v>
      </c>
      <c r="E14" s="104" t="s">
        <v>81</v>
      </c>
      <c r="F14" s="107" t="s">
        <v>173</v>
      </c>
      <c r="G14" s="40" t="s">
        <v>178</v>
      </c>
      <c r="H14" s="43"/>
      <c r="I14" s="85"/>
      <c r="J14" s="51"/>
    </row>
    <row r="15" spans="1:10" s="35" customFormat="1" ht="24">
      <c r="A15" s="107" t="s">
        <v>63</v>
      </c>
      <c r="B15" s="100" t="s">
        <v>65</v>
      </c>
      <c r="C15" s="106" t="s">
        <v>5</v>
      </c>
      <c r="D15" s="101" t="s">
        <v>78</v>
      </c>
      <c r="E15" s="104" t="s">
        <v>81</v>
      </c>
      <c r="F15" s="108" t="s">
        <v>127</v>
      </c>
      <c r="G15" s="39" t="s">
        <v>162</v>
      </c>
      <c r="H15" s="43" t="s">
        <v>52</v>
      </c>
      <c r="I15" s="51">
        <v>187733</v>
      </c>
      <c r="J15" s="54"/>
    </row>
    <row r="16" spans="1:10" s="35" customFormat="1" ht="35.25">
      <c r="A16" s="107" t="s">
        <v>198</v>
      </c>
      <c r="B16" s="100" t="s">
        <v>190</v>
      </c>
      <c r="C16" s="111" t="s">
        <v>199</v>
      </c>
      <c r="D16" s="101" t="s">
        <v>78</v>
      </c>
      <c r="E16" s="104" t="s">
        <v>81</v>
      </c>
      <c r="F16" s="108"/>
      <c r="G16" s="39" t="s">
        <v>162</v>
      </c>
      <c r="H16" s="43" t="s">
        <v>52</v>
      </c>
      <c r="I16" s="51">
        <v>187733</v>
      </c>
      <c r="J16" s="54"/>
    </row>
    <row r="17" spans="1:10" s="35" customFormat="1" ht="38.25">
      <c r="A17" s="107" t="s">
        <v>76</v>
      </c>
      <c r="B17" s="109" t="s">
        <v>201</v>
      </c>
      <c r="C17" s="111" t="s">
        <v>166</v>
      </c>
      <c r="D17" s="101" t="s">
        <v>78</v>
      </c>
      <c r="E17" s="104" t="s">
        <v>81</v>
      </c>
      <c r="F17" s="107" t="s">
        <v>168</v>
      </c>
      <c r="G17" s="39" t="s">
        <v>29</v>
      </c>
      <c r="H17" s="43" t="s">
        <v>53</v>
      </c>
      <c r="I17" s="76" t="s">
        <v>116</v>
      </c>
      <c r="J17" s="54"/>
    </row>
    <row r="18" spans="1:10" s="35" customFormat="1" ht="24">
      <c r="A18" s="107" t="s">
        <v>97</v>
      </c>
      <c r="B18" s="110" t="s">
        <v>95</v>
      </c>
      <c r="C18" s="106" t="s">
        <v>5</v>
      </c>
      <c r="D18" s="101" t="s">
        <v>78</v>
      </c>
      <c r="E18" s="104" t="s">
        <v>81</v>
      </c>
      <c r="F18" s="112"/>
      <c r="G18" s="39" t="s">
        <v>163</v>
      </c>
      <c r="H18" s="39"/>
      <c r="I18" s="55">
        <v>188958</v>
      </c>
      <c r="J18" s="54"/>
    </row>
    <row r="19" spans="1:11" ht="12.75">
      <c r="A19" s="134" t="s">
        <v>8</v>
      </c>
      <c r="B19" s="135"/>
      <c r="C19" s="136"/>
      <c r="D19" s="136"/>
      <c r="E19" s="136"/>
      <c r="F19" s="135"/>
      <c r="G19" s="38"/>
      <c r="H19" s="38"/>
      <c r="I19" s="84"/>
      <c r="J19" s="49"/>
      <c r="K19" s="88"/>
    </row>
    <row r="20" spans="1:17" ht="24">
      <c r="A20" s="99" t="s">
        <v>96</v>
      </c>
      <c r="B20" s="107" t="s">
        <v>83</v>
      </c>
      <c r="C20" s="113" t="s">
        <v>5</v>
      </c>
      <c r="D20" s="114" t="s">
        <v>78</v>
      </c>
      <c r="E20" s="104" t="s">
        <v>81</v>
      </c>
      <c r="F20" s="115"/>
      <c r="G20" s="39" t="s">
        <v>30</v>
      </c>
      <c r="H20" s="44"/>
      <c r="I20" s="85"/>
      <c r="J20" s="56" t="s">
        <v>122</v>
      </c>
      <c r="K20" s="36"/>
      <c r="L20" s="36"/>
      <c r="M20" s="41"/>
      <c r="N20" s="45"/>
      <c r="O20" s="45"/>
      <c r="P20" s="36"/>
      <c r="Q20" s="36"/>
    </row>
    <row r="21" spans="1:17" ht="25.5">
      <c r="A21" s="99" t="s">
        <v>174</v>
      </c>
      <c r="B21" s="107" t="s">
        <v>184</v>
      </c>
      <c r="C21" s="116" t="s">
        <v>196</v>
      </c>
      <c r="D21" s="101" t="s">
        <v>78</v>
      </c>
      <c r="E21" s="104" t="s">
        <v>81</v>
      </c>
      <c r="F21" s="107" t="s">
        <v>175</v>
      </c>
      <c r="G21" s="40" t="s">
        <v>30</v>
      </c>
      <c r="H21" s="44"/>
      <c r="I21" s="85"/>
      <c r="J21" s="133"/>
      <c r="K21" s="36"/>
      <c r="L21" s="36"/>
      <c r="M21" s="41"/>
      <c r="N21" s="45"/>
      <c r="O21" s="45"/>
      <c r="P21" s="36"/>
      <c r="Q21" s="36"/>
    </row>
    <row r="22" spans="1:17" ht="24">
      <c r="A22" s="99" t="s">
        <v>176</v>
      </c>
      <c r="B22" s="107" t="s">
        <v>192</v>
      </c>
      <c r="C22" s="116" t="s">
        <v>194</v>
      </c>
      <c r="D22" s="101" t="s">
        <v>78</v>
      </c>
      <c r="E22" s="104" t="s">
        <v>81</v>
      </c>
      <c r="F22" s="107" t="s">
        <v>173</v>
      </c>
      <c r="G22" s="40" t="s">
        <v>30</v>
      </c>
      <c r="H22" s="74"/>
      <c r="I22" s="75"/>
      <c r="J22" s="76"/>
      <c r="K22" s="40"/>
      <c r="L22" s="40"/>
      <c r="N22" s="77"/>
      <c r="O22" s="77"/>
      <c r="P22" s="40"/>
      <c r="Q22" s="40"/>
    </row>
    <row r="23" spans="1:10" s="35" customFormat="1" ht="12.75">
      <c r="A23" s="100" t="s">
        <v>43</v>
      </c>
      <c r="B23" s="110" t="s">
        <v>68</v>
      </c>
      <c r="C23" s="113" t="s">
        <v>5</v>
      </c>
      <c r="D23" s="101" t="s">
        <v>78</v>
      </c>
      <c r="E23" s="104" t="s">
        <v>81</v>
      </c>
      <c r="F23" s="108" t="s">
        <v>127</v>
      </c>
      <c r="G23" s="39" t="s">
        <v>27</v>
      </c>
      <c r="H23" s="39"/>
      <c r="I23" s="51">
        <v>189675</v>
      </c>
      <c r="J23" s="54"/>
    </row>
    <row r="24" spans="1:10" s="35" customFormat="1" ht="12.75">
      <c r="A24" s="100" t="s">
        <v>44</v>
      </c>
      <c r="B24" s="100" t="s">
        <v>69</v>
      </c>
      <c r="C24" s="113" t="s">
        <v>5</v>
      </c>
      <c r="D24" s="101" t="s">
        <v>78</v>
      </c>
      <c r="E24" s="104" t="s">
        <v>82</v>
      </c>
      <c r="F24" s="108"/>
      <c r="G24" s="39" t="s">
        <v>27</v>
      </c>
      <c r="H24" s="42" t="s">
        <v>58</v>
      </c>
      <c r="I24" s="51">
        <v>189019</v>
      </c>
      <c r="J24" s="54"/>
    </row>
    <row r="25" spans="1:10" s="35" customFormat="1" ht="12.75">
      <c r="A25" s="100" t="s">
        <v>44</v>
      </c>
      <c r="B25" s="100" t="s">
        <v>70</v>
      </c>
      <c r="C25" s="113" t="s">
        <v>5</v>
      </c>
      <c r="D25" s="101" t="s">
        <v>78</v>
      </c>
      <c r="E25" s="104" t="s">
        <v>81</v>
      </c>
      <c r="F25" s="108" t="s">
        <v>127</v>
      </c>
      <c r="G25" s="39" t="s">
        <v>27</v>
      </c>
      <c r="H25" s="42" t="s">
        <v>59</v>
      </c>
      <c r="I25" s="51">
        <v>187401</v>
      </c>
      <c r="J25" s="54"/>
    </row>
    <row r="26" spans="1:10" s="35" customFormat="1" ht="12.75">
      <c r="A26" s="100" t="s">
        <v>45</v>
      </c>
      <c r="B26" s="110" t="s">
        <v>71</v>
      </c>
      <c r="C26" s="113" t="s">
        <v>5</v>
      </c>
      <c r="D26" s="101" t="s">
        <v>78</v>
      </c>
      <c r="E26" s="104" t="s">
        <v>81</v>
      </c>
      <c r="F26" s="108" t="s">
        <v>127</v>
      </c>
      <c r="G26" s="39" t="s">
        <v>27</v>
      </c>
      <c r="H26" s="42" t="s">
        <v>60</v>
      </c>
      <c r="I26" s="51">
        <v>5087977</v>
      </c>
      <c r="J26" s="54"/>
    </row>
    <row r="27" spans="1:10" s="35" customFormat="1" ht="12.75">
      <c r="A27" s="100" t="s">
        <v>45</v>
      </c>
      <c r="B27" s="109" t="s">
        <v>98</v>
      </c>
      <c r="C27" s="113" t="s">
        <v>5</v>
      </c>
      <c r="D27" s="101" t="s">
        <v>78</v>
      </c>
      <c r="E27" s="104" t="s">
        <v>82</v>
      </c>
      <c r="F27" s="108"/>
      <c r="G27" s="39" t="s">
        <v>27</v>
      </c>
      <c r="H27" s="42"/>
      <c r="I27" s="51">
        <v>5089352</v>
      </c>
      <c r="J27" s="51">
        <v>187774</v>
      </c>
    </row>
    <row r="28" spans="1:10" s="35" customFormat="1" ht="24">
      <c r="A28" s="107" t="s">
        <v>99</v>
      </c>
      <c r="B28" s="110" t="s">
        <v>100</v>
      </c>
      <c r="C28" s="113" t="s">
        <v>5</v>
      </c>
      <c r="D28" s="101" t="s">
        <v>78</v>
      </c>
      <c r="E28" s="104" t="s">
        <v>81</v>
      </c>
      <c r="F28" s="108"/>
      <c r="G28" s="39" t="s">
        <v>27</v>
      </c>
      <c r="H28" s="42"/>
      <c r="I28" s="51">
        <v>5009595</v>
      </c>
      <c r="J28" s="54"/>
    </row>
    <row r="29" spans="1:10" s="35" customFormat="1" ht="24">
      <c r="A29" s="100" t="s">
        <v>41</v>
      </c>
      <c r="B29" s="110" t="s">
        <v>66</v>
      </c>
      <c r="C29" s="113" t="s">
        <v>5</v>
      </c>
      <c r="D29" s="101" t="s">
        <v>78</v>
      </c>
      <c r="E29" s="104" t="s">
        <v>81</v>
      </c>
      <c r="F29" s="108" t="s">
        <v>127</v>
      </c>
      <c r="G29" s="39" t="s">
        <v>27</v>
      </c>
      <c r="H29" s="42" t="s">
        <v>57</v>
      </c>
      <c r="I29" s="55" t="s">
        <v>117</v>
      </c>
      <c r="J29" s="54"/>
    </row>
    <row r="30" spans="1:10" s="35" customFormat="1" ht="24">
      <c r="A30" s="107" t="s">
        <v>101</v>
      </c>
      <c r="B30" s="110" t="s">
        <v>102</v>
      </c>
      <c r="C30" s="113" t="s">
        <v>5</v>
      </c>
      <c r="D30" s="101" t="s">
        <v>78</v>
      </c>
      <c r="E30" s="104" t="s">
        <v>80</v>
      </c>
      <c r="F30" s="108"/>
      <c r="G30" s="39" t="s">
        <v>27</v>
      </c>
      <c r="H30" s="42"/>
      <c r="I30" s="51" t="s">
        <v>118</v>
      </c>
      <c r="J30" s="54"/>
    </row>
    <row r="31" spans="1:10" s="35" customFormat="1" ht="12.75">
      <c r="A31" s="110" t="s">
        <v>40</v>
      </c>
      <c r="B31" s="110" t="s">
        <v>84</v>
      </c>
      <c r="C31" s="113" t="s">
        <v>5</v>
      </c>
      <c r="D31" s="101" t="s">
        <v>78</v>
      </c>
      <c r="E31" s="104" t="s">
        <v>81</v>
      </c>
      <c r="F31" s="108" t="s">
        <v>127</v>
      </c>
      <c r="G31" s="39" t="s">
        <v>27</v>
      </c>
      <c r="H31" s="42" t="s">
        <v>56</v>
      </c>
      <c r="I31" s="51">
        <v>5088722</v>
      </c>
      <c r="J31" s="54"/>
    </row>
    <row r="32" spans="1:10" s="35" customFormat="1" ht="12.75">
      <c r="A32" s="110" t="s">
        <v>39</v>
      </c>
      <c r="B32" s="110" t="s">
        <v>103</v>
      </c>
      <c r="C32" s="113" t="s">
        <v>5</v>
      </c>
      <c r="D32" s="101" t="s">
        <v>78</v>
      </c>
      <c r="E32" s="104" t="s">
        <v>81</v>
      </c>
      <c r="F32" s="108" t="s">
        <v>127</v>
      </c>
      <c r="G32" s="39" t="s">
        <v>27</v>
      </c>
      <c r="H32" s="42" t="s">
        <v>55</v>
      </c>
      <c r="I32" s="51"/>
      <c r="J32" s="51">
        <v>189454</v>
      </c>
    </row>
    <row r="33" spans="1:10" s="35" customFormat="1" ht="12.75">
      <c r="A33" s="100" t="s">
        <v>42</v>
      </c>
      <c r="B33" s="110" t="s">
        <v>67</v>
      </c>
      <c r="C33" s="101" t="s">
        <v>5</v>
      </c>
      <c r="D33" s="101" t="s">
        <v>78</v>
      </c>
      <c r="E33" s="104" t="s">
        <v>80</v>
      </c>
      <c r="F33" s="108" t="s">
        <v>127</v>
      </c>
      <c r="G33" s="39" t="s">
        <v>27</v>
      </c>
      <c r="H33" s="43" t="s">
        <v>57</v>
      </c>
      <c r="I33" s="51">
        <v>5088734</v>
      </c>
      <c r="J33" s="54"/>
    </row>
    <row r="34" spans="1:10" s="35" customFormat="1" ht="12.75">
      <c r="A34" s="110" t="s">
        <v>33</v>
      </c>
      <c r="B34" s="110" t="s">
        <v>75</v>
      </c>
      <c r="C34" s="113" t="s">
        <v>5</v>
      </c>
      <c r="D34" s="114" t="s">
        <v>78</v>
      </c>
      <c r="E34" s="104" t="s">
        <v>81</v>
      </c>
      <c r="F34" s="108" t="s">
        <v>127</v>
      </c>
      <c r="G34" s="39" t="s">
        <v>31</v>
      </c>
      <c r="H34" s="39"/>
      <c r="I34" s="51">
        <v>3089157</v>
      </c>
      <c r="J34" s="54"/>
    </row>
    <row r="35" spans="1:10" s="35" customFormat="1" ht="112.5">
      <c r="A35" s="109" t="s">
        <v>189</v>
      </c>
      <c r="B35" s="99" t="s">
        <v>190</v>
      </c>
      <c r="C35" s="116" t="s">
        <v>195</v>
      </c>
      <c r="D35" s="128" t="s">
        <v>78</v>
      </c>
      <c r="E35" s="104" t="s">
        <v>81</v>
      </c>
      <c r="F35" s="108" t="s">
        <v>191</v>
      </c>
      <c r="G35" s="40" t="s">
        <v>187</v>
      </c>
      <c r="H35" s="40"/>
      <c r="I35" s="51" t="s">
        <v>119</v>
      </c>
      <c r="J35" s="51"/>
    </row>
    <row r="36" spans="1:10" s="35" customFormat="1" ht="12.75">
      <c r="A36" s="110" t="s">
        <v>104</v>
      </c>
      <c r="B36" s="99" t="s">
        <v>105</v>
      </c>
      <c r="C36" s="101" t="s">
        <v>5</v>
      </c>
      <c r="D36" s="114" t="s">
        <v>78</v>
      </c>
      <c r="E36" s="104" t="s">
        <v>81</v>
      </c>
      <c r="F36" s="112"/>
      <c r="G36" s="39" t="s">
        <v>31</v>
      </c>
      <c r="H36" s="39"/>
      <c r="I36" s="51" t="s">
        <v>120</v>
      </c>
      <c r="J36" s="54"/>
    </row>
    <row r="37" spans="1:10" s="35" customFormat="1" ht="12.75">
      <c r="A37" s="110" t="s">
        <v>177</v>
      </c>
      <c r="B37" s="99" t="s">
        <v>188</v>
      </c>
      <c r="C37" s="116" t="s">
        <v>197</v>
      </c>
      <c r="D37" s="114" t="s">
        <v>197</v>
      </c>
      <c r="E37" s="104" t="s">
        <v>81</v>
      </c>
      <c r="F37" s="107"/>
      <c r="G37" s="40" t="s">
        <v>31</v>
      </c>
      <c r="H37" s="40"/>
      <c r="I37" s="51"/>
      <c r="J37" s="51"/>
    </row>
    <row r="38" spans="1:11" ht="12.75">
      <c r="A38" s="134" t="s">
        <v>9</v>
      </c>
      <c r="B38" s="135"/>
      <c r="C38" s="136"/>
      <c r="D38" s="136"/>
      <c r="E38" s="136"/>
      <c r="F38" s="135"/>
      <c r="G38" s="38"/>
      <c r="H38" s="38"/>
      <c r="I38" s="84"/>
      <c r="J38" s="49"/>
      <c r="K38" s="88"/>
    </row>
    <row r="39" spans="1:10" s="35" customFormat="1" ht="51">
      <c r="A39" s="100" t="s">
        <v>37</v>
      </c>
      <c r="B39" s="118" t="s">
        <v>132</v>
      </c>
      <c r="C39" s="111" t="s">
        <v>130</v>
      </c>
      <c r="D39" s="128" t="s">
        <v>78</v>
      </c>
      <c r="E39" s="104" t="s">
        <v>81</v>
      </c>
      <c r="F39" s="119" t="s">
        <v>164</v>
      </c>
      <c r="G39" s="40" t="s">
        <v>160</v>
      </c>
      <c r="H39" s="40"/>
      <c r="I39" s="51"/>
      <c r="J39" s="51"/>
    </row>
    <row r="40" spans="4:6" ht="56.25">
      <c r="D40" s="117"/>
      <c r="F40" s="120" t="s">
        <v>129</v>
      </c>
    </row>
    <row r="41" spans="4:6" ht="51">
      <c r="D41" s="117"/>
      <c r="F41" s="121" t="s">
        <v>28</v>
      </c>
    </row>
    <row r="42" ht="12.75">
      <c r="D42" s="117"/>
    </row>
    <row r="43" spans="1:10" ht="12.75">
      <c r="A43" s="122" t="s">
        <v>131</v>
      </c>
      <c r="B43" s="123"/>
      <c r="C43" s="124"/>
      <c r="D43" s="124"/>
      <c r="E43" s="124"/>
      <c r="F43" s="125"/>
      <c r="G43" s="57"/>
      <c r="H43" s="57"/>
      <c r="J43" s="59"/>
    </row>
    <row r="44" spans="1:10" s="35" customFormat="1" ht="12.75">
      <c r="A44" s="110" t="s">
        <v>48</v>
      </c>
      <c r="B44" s="110" t="s">
        <v>34</v>
      </c>
      <c r="C44" s="113" t="s">
        <v>5</v>
      </c>
      <c r="D44" s="117" t="s">
        <v>78</v>
      </c>
      <c r="E44" s="117" t="s">
        <v>78</v>
      </c>
      <c r="F44" s="126" t="s">
        <v>161</v>
      </c>
      <c r="G44" s="39" t="s">
        <v>31</v>
      </c>
      <c r="H44" s="39"/>
      <c r="I44" s="51">
        <v>9987773</v>
      </c>
      <c r="J44" s="54"/>
    </row>
    <row r="45" spans="1:10" s="35" customFormat="1" ht="12.75">
      <c r="A45" s="110" t="s">
        <v>47</v>
      </c>
      <c r="B45" s="110" t="s">
        <v>35</v>
      </c>
      <c r="C45" s="113" t="s">
        <v>5</v>
      </c>
      <c r="D45" s="117" t="s">
        <v>78</v>
      </c>
      <c r="E45" s="117" t="s">
        <v>78</v>
      </c>
      <c r="F45" s="126" t="s">
        <v>161</v>
      </c>
      <c r="G45" s="39" t="s">
        <v>31</v>
      </c>
      <c r="H45" s="39"/>
      <c r="I45" s="51">
        <v>9987772</v>
      </c>
      <c r="J45" s="54"/>
    </row>
    <row r="46" spans="1:10" s="35" customFormat="1" ht="12.75">
      <c r="A46" s="110" t="s">
        <v>49</v>
      </c>
      <c r="B46" s="110" t="s">
        <v>36</v>
      </c>
      <c r="C46" s="113" t="s">
        <v>5</v>
      </c>
      <c r="D46" s="117" t="s">
        <v>78</v>
      </c>
      <c r="E46" s="117" t="s">
        <v>78</v>
      </c>
      <c r="F46" s="126" t="s">
        <v>161</v>
      </c>
      <c r="G46" s="39" t="s">
        <v>31</v>
      </c>
      <c r="H46" s="39"/>
      <c r="I46" s="78" t="s">
        <v>120</v>
      </c>
      <c r="J46" s="54"/>
    </row>
    <row r="47" spans="1:10" ht="24">
      <c r="A47" s="99" t="s">
        <v>179</v>
      </c>
      <c r="B47" s="100" t="s">
        <v>126</v>
      </c>
      <c r="C47" s="127" t="s">
        <v>180</v>
      </c>
      <c r="D47" s="128" t="s">
        <v>78</v>
      </c>
      <c r="E47" s="104" t="s">
        <v>80</v>
      </c>
      <c r="F47" s="102" t="s">
        <v>125</v>
      </c>
      <c r="G47" s="39" t="s">
        <v>26</v>
      </c>
      <c r="I47" s="78">
        <v>6089288</v>
      </c>
      <c r="J47" s="79"/>
    </row>
    <row r="48" spans="1:10" ht="12.75">
      <c r="A48" s="99" t="s">
        <v>108</v>
      </c>
      <c r="B48" s="109" t="s">
        <v>106</v>
      </c>
      <c r="C48" s="117" t="s">
        <v>5</v>
      </c>
      <c r="D48" s="128" t="s">
        <v>78</v>
      </c>
      <c r="E48" s="104" t="s">
        <v>81</v>
      </c>
      <c r="F48" s="108" t="s">
        <v>127</v>
      </c>
      <c r="G48" s="39" t="s">
        <v>163</v>
      </c>
      <c r="I48" s="207" t="s">
        <v>114</v>
      </c>
      <c r="J48" s="207"/>
    </row>
    <row r="49" spans="1:10" ht="12.75">
      <c r="A49" s="99" t="s">
        <v>109</v>
      </c>
      <c r="B49" s="109" t="s">
        <v>107</v>
      </c>
      <c r="C49" s="117" t="s">
        <v>5</v>
      </c>
      <c r="D49" s="128" t="s">
        <v>78</v>
      </c>
      <c r="E49" s="104" t="s">
        <v>81</v>
      </c>
      <c r="F49" s="108" t="s">
        <v>127</v>
      </c>
      <c r="G49" s="39" t="s">
        <v>163</v>
      </c>
      <c r="I49" s="207" t="s">
        <v>114</v>
      </c>
      <c r="J49" s="207"/>
    </row>
    <row r="50" spans="1:10" ht="12.75">
      <c r="A50" s="107" t="s">
        <v>91</v>
      </c>
      <c r="B50" s="110" t="s">
        <v>111</v>
      </c>
      <c r="C50" s="117" t="s">
        <v>5</v>
      </c>
      <c r="D50" s="128" t="s">
        <v>78</v>
      </c>
      <c r="E50" s="104" t="s">
        <v>80</v>
      </c>
      <c r="F50" s="108" t="s">
        <v>127</v>
      </c>
      <c r="G50" s="39" t="s">
        <v>163</v>
      </c>
      <c r="J50" s="78">
        <v>2804886</v>
      </c>
    </row>
    <row r="51" spans="1:10" ht="12.75">
      <c r="A51" s="107" t="s">
        <v>90</v>
      </c>
      <c r="B51" s="110" t="s">
        <v>112</v>
      </c>
      <c r="C51" s="117" t="s">
        <v>5</v>
      </c>
      <c r="D51" s="128" t="s">
        <v>78</v>
      </c>
      <c r="E51" s="104" t="s">
        <v>80</v>
      </c>
      <c r="F51" s="108" t="s">
        <v>127</v>
      </c>
      <c r="G51" s="39" t="s">
        <v>163</v>
      </c>
      <c r="J51" s="81" t="s">
        <v>114</v>
      </c>
    </row>
    <row r="52" spans="1:10" ht="12.75">
      <c r="A52" s="107" t="s">
        <v>92</v>
      </c>
      <c r="B52" s="110" t="s">
        <v>113</v>
      </c>
      <c r="C52" s="117" t="s">
        <v>5</v>
      </c>
      <c r="D52" s="128" t="s">
        <v>78</v>
      </c>
      <c r="E52" s="104" t="s">
        <v>80</v>
      </c>
      <c r="F52" s="108" t="s">
        <v>127</v>
      </c>
      <c r="G52" s="39" t="s">
        <v>163</v>
      </c>
      <c r="J52" s="81" t="s">
        <v>114</v>
      </c>
    </row>
    <row r="53" spans="1:10" ht="12.75">
      <c r="A53" s="100" t="s">
        <v>7</v>
      </c>
      <c r="B53" s="110" t="s">
        <v>64</v>
      </c>
      <c r="C53" s="117" t="s">
        <v>5</v>
      </c>
      <c r="D53" s="128" t="s">
        <v>78</v>
      </c>
      <c r="E53" s="104" t="s">
        <v>82</v>
      </c>
      <c r="F53" s="108" t="s">
        <v>127</v>
      </c>
      <c r="G53" s="39" t="s">
        <v>27</v>
      </c>
      <c r="I53" s="78">
        <v>2588551</v>
      </c>
      <c r="J53" s="80"/>
    </row>
    <row r="54" spans="1:10" ht="12.75">
      <c r="A54" s="100" t="s">
        <v>7</v>
      </c>
      <c r="B54" s="110" t="s">
        <v>94</v>
      </c>
      <c r="C54" s="117" t="s">
        <v>5</v>
      </c>
      <c r="D54" s="128" t="s">
        <v>78</v>
      </c>
      <c r="E54" s="104" t="s">
        <v>82</v>
      </c>
      <c r="G54" s="39" t="s">
        <v>27</v>
      </c>
      <c r="I54" s="78">
        <v>2588551</v>
      </c>
      <c r="J54" s="80"/>
    </row>
    <row r="55" spans="1:10" ht="24">
      <c r="A55" s="107" t="s">
        <v>181</v>
      </c>
      <c r="B55" s="110" t="s">
        <v>72</v>
      </c>
      <c r="C55" s="117" t="s">
        <v>5</v>
      </c>
      <c r="D55" s="114" t="s">
        <v>78</v>
      </c>
      <c r="E55" s="104" t="s">
        <v>82</v>
      </c>
      <c r="F55" s="108" t="s">
        <v>127</v>
      </c>
      <c r="G55" s="39" t="s">
        <v>30</v>
      </c>
      <c r="H55" s="43" t="s">
        <v>61</v>
      </c>
      <c r="I55" s="78">
        <v>187920</v>
      </c>
      <c r="J55" s="80"/>
    </row>
    <row r="56" spans="1:10" ht="24">
      <c r="A56" s="107" t="s">
        <v>182</v>
      </c>
      <c r="B56" s="100" t="s">
        <v>73</v>
      </c>
      <c r="C56" s="117" t="s">
        <v>5</v>
      </c>
      <c r="D56" s="114" t="s">
        <v>78</v>
      </c>
      <c r="E56" s="104" t="s">
        <v>82</v>
      </c>
      <c r="F56" s="108" t="s">
        <v>127</v>
      </c>
      <c r="G56" s="39" t="s">
        <v>30</v>
      </c>
      <c r="H56" s="43" t="s">
        <v>61</v>
      </c>
      <c r="I56" s="78">
        <v>187920</v>
      </c>
      <c r="J56" s="80"/>
    </row>
    <row r="57" spans="1:10" ht="12.75">
      <c r="A57" s="110" t="s">
        <v>46</v>
      </c>
      <c r="B57" s="110" t="s">
        <v>74</v>
      </c>
      <c r="C57" s="128" t="s">
        <v>5</v>
      </c>
      <c r="D57" s="114" t="s">
        <v>78</v>
      </c>
      <c r="E57" s="104" t="s">
        <v>82</v>
      </c>
      <c r="G57" s="39" t="s">
        <v>31</v>
      </c>
      <c r="I57" s="78">
        <v>187313</v>
      </c>
      <c r="J57" s="80"/>
    </row>
    <row r="58" spans="1:10" s="35" customFormat="1" ht="24">
      <c r="A58" s="99" t="s">
        <v>169</v>
      </c>
      <c r="B58" s="100" t="s">
        <v>183</v>
      </c>
      <c r="C58" s="103" t="s">
        <v>170</v>
      </c>
      <c r="D58" s="101" t="s">
        <v>78</v>
      </c>
      <c r="E58" s="104" t="s">
        <v>81</v>
      </c>
      <c r="F58" s="129" t="s">
        <v>185</v>
      </c>
      <c r="G58" s="39" t="s">
        <v>27</v>
      </c>
      <c r="H58" s="42"/>
      <c r="I58" s="51"/>
      <c r="J58" s="53"/>
    </row>
    <row r="59" spans="1:10" s="35" customFormat="1" ht="25.5">
      <c r="A59" s="110" t="s">
        <v>32</v>
      </c>
      <c r="B59" s="110" t="s">
        <v>128</v>
      </c>
      <c r="C59" s="113" t="s">
        <v>5</v>
      </c>
      <c r="D59" s="114" t="s">
        <v>78</v>
      </c>
      <c r="E59" s="104" t="s">
        <v>81</v>
      </c>
      <c r="F59" s="130" t="s">
        <v>186</v>
      </c>
      <c r="G59" s="39" t="s">
        <v>31</v>
      </c>
      <c r="H59" s="39"/>
      <c r="I59" s="51">
        <v>3089710</v>
      </c>
      <c r="J59" s="54"/>
    </row>
    <row r="60" spans="1:12" s="35" customFormat="1" ht="24">
      <c r="A60" s="99" t="s">
        <v>179</v>
      </c>
      <c r="B60" s="100" t="s">
        <v>126</v>
      </c>
      <c r="C60" s="103" t="s">
        <v>5</v>
      </c>
      <c r="D60" s="101" t="s">
        <v>78</v>
      </c>
      <c r="E60" s="104" t="s">
        <v>81</v>
      </c>
      <c r="F60" s="205" t="s">
        <v>242</v>
      </c>
      <c r="G60" s="33" t="s">
        <v>0</v>
      </c>
      <c r="H60" s="34" t="s">
        <v>0</v>
      </c>
      <c r="I60" s="40" t="s">
        <v>0</v>
      </c>
      <c r="J60" s="40"/>
      <c r="K60" s="51"/>
      <c r="L60" s="51"/>
    </row>
  </sheetData>
  <mergeCells count="4">
    <mergeCell ref="I48:J48"/>
    <mergeCell ref="I49:J49"/>
    <mergeCell ref="K7:L7"/>
    <mergeCell ref="K8:L8"/>
  </mergeCells>
  <conditionalFormatting sqref="D36:D37 D23:D28 D55:D57 D20 D30 D33:D34 D59">
    <cfRule type="cellIs" priority="1" dxfId="0" operator="equal" stopIfTrue="1">
      <formula>"fail"</formula>
    </cfRule>
  </conditionalFormatting>
  <conditionalFormatting sqref="O20:O22">
    <cfRule type="cellIs" priority="2" dxfId="1" operator="equal" stopIfTrue="1">
      <formula>"x"</formula>
    </cfRule>
  </conditionalFormatting>
  <hyperlinks>
    <hyperlink ref="J2" r:id="rId1" display="Drawings"/>
    <hyperlink ref="I2" r:id="rId2" display="Methods of Specification"/>
    <hyperlink ref="H32" r:id="rId3" display="http://compass.mot.com/go/108604876 "/>
    <hyperlink ref="H31" r:id="rId4" display="http://compass.mot.com/go/108610005 "/>
    <hyperlink ref="H29" r:id="rId5" display="http://compass.mot.com/go/108599634 "/>
    <hyperlink ref="H33" r:id="rId6" display="http://compass.mot.com/go/108599634 "/>
    <hyperlink ref="H24" r:id="rId7" display="http://compass.mot.com/go/108600051"/>
    <hyperlink ref="H25" r:id="rId8" display="http://compass.mot.com/go/108599935 "/>
    <hyperlink ref="H26" r:id="rId9" display="http://compass.mot.com/go/108613088 "/>
    <hyperlink ref="H56" r:id="rId10" display="http://compass.mot.com/go/118018764"/>
    <hyperlink ref="H55" r:id="rId11" display="http://compass.mot.com/go/118018764"/>
  </hyperlinks>
  <printOptions gridLines="1" horizontalCentered="1"/>
  <pageMargins left="0.5" right="0.5" top="0.75" bottom="0.5" header="0.5" footer="0.25"/>
  <pageSetup fitToHeight="2" horizontalDpi="600" verticalDpi="600" orientation="landscape" scale="80" r:id="rId12"/>
  <headerFooter alignWithMargins="0">
    <oddHeader>&amp;CAccessories Compatibility Testing Matrix - &amp;A</oddHeader>
    <oddFooter>&amp;CPage &amp;P of &amp;N&amp;R&amp;F, &amp;A</oddFooter>
  </headerFooter>
</worksheet>
</file>

<file path=xl/worksheets/sheet2.xml><?xml version="1.0" encoding="utf-8"?>
<worksheet xmlns="http://schemas.openxmlformats.org/spreadsheetml/2006/main" xmlns:r="http://schemas.openxmlformats.org/officeDocument/2006/relationships">
  <dimension ref="A1:N61"/>
  <sheetViews>
    <sheetView tabSelected="1" zoomScale="72" zoomScaleNormal="72" workbookViewId="0" topLeftCell="A18">
      <selection activeCell="I18" sqref="I18"/>
    </sheetView>
  </sheetViews>
  <sheetFormatPr defaultColWidth="9.140625" defaultRowHeight="12.75"/>
  <cols>
    <col min="1" max="1" width="36.28125" style="32" customWidth="1"/>
    <col min="2" max="2" width="13.28125" style="168" bestFit="1" customWidth="1"/>
    <col min="3" max="3" width="11.7109375" style="23" bestFit="1" customWidth="1"/>
    <col min="4" max="5" width="13.57421875" style="23" customWidth="1"/>
    <col min="6" max="7" width="13.57421875" style="23" hidden="1" customWidth="1"/>
    <col min="8" max="9" width="13.57421875" style="23" customWidth="1"/>
    <col min="10" max="10" width="52.421875" style="173" customWidth="1"/>
    <col min="11" max="12" width="9.140625" style="13" customWidth="1"/>
    <col min="13" max="13" width="11.421875" style="13" hidden="1" customWidth="1"/>
    <col min="14" max="14" width="9.140625" style="13" hidden="1" customWidth="1"/>
    <col min="15" max="16384" width="9.140625" style="13" customWidth="1"/>
  </cols>
  <sheetData>
    <row r="1" spans="1:13" ht="25.5">
      <c r="A1" s="206" t="s">
        <v>202</v>
      </c>
      <c r="B1" s="137"/>
      <c r="C1" s="137"/>
      <c r="D1" s="137"/>
      <c r="E1" s="137"/>
      <c r="F1" s="137"/>
      <c r="G1" s="137"/>
      <c r="H1" s="137"/>
      <c r="I1" s="137"/>
      <c r="J1" s="137"/>
      <c r="M1" s="138" t="s">
        <v>203</v>
      </c>
    </row>
    <row r="2" spans="1:13" s="139" customFormat="1" ht="12.75">
      <c r="A2" s="31" t="s">
        <v>204</v>
      </c>
      <c r="B2" s="139" t="s">
        <v>245</v>
      </c>
      <c r="C2" s="140"/>
      <c r="D2" s="140"/>
      <c r="E2" s="141"/>
      <c r="F2" s="142"/>
      <c r="H2" s="140"/>
      <c r="I2" s="140"/>
      <c r="M2" s="13" t="s">
        <v>205</v>
      </c>
    </row>
    <row r="3" spans="1:13" s="139" customFormat="1" ht="12.75">
      <c r="A3" s="31" t="s">
        <v>206</v>
      </c>
      <c r="B3" s="143">
        <v>38139</v>
      </c>
      <c r="E3" s="141"/>
      <c r="F3" s="144"/>
      <c r="H3" s="140"/>
      <c r="I3" s="140"/>
      <c r="J3" s="145"/>
      <c r="M3" s="35" t="s">
        <v>207</v>
      </c>
    </row>
    <row r="4" spans="1:13" s="139" customFormat="1" ht="12.75">
      <c r="A4" s="31" t="s">
        <v>208</v>
      </c>
      <c r="B4" s="143">
        <v>38112</v>
      </c>
      <c r="C4" s="140"/>
      <c r="D4" s="140"/>
      <c r="E4" s="140"/>
      <c r="F4" s="140"/>
      <c r="G4" s="140"/>
      <c r="H4" s="140"/>
      <c r="I4" s="140"/>
      <c r="J4" s="145"/>
      <c r="M4" s="32" t="s">
        <v>209</v>
      </c>
    </row>
    <row r="5" spans="1:13" s="139" customFormat="1" ht="12.75">
      <c r="A5" s="31" t="s">
        <v>210</v>
      </c>
      <c r="B5" s="146" t="s">
        <v>246</v>
      </c>
      <c r="C5" s="140"/>
      <c r="D5" s="140"/>
      <c r="E5" s="140"/>
      <c r="F5" s="140"/>
      <c r="G5" s="140"/>
      <c r="H5" s="140"/>
      <c r="I5" s="140"/>
      <c r="J5" s="145"/>
      <c r="M5" s="147" t="s">
        <v>211</v>
      </c>
    </row>
    <row r="6" spans="1:13" s="139" customFormat="1" ht="12.75">
      <c r="A6" s="31" t="s">
        <v>212</v>
      </c>
      <c r="B6" s="146" t="s">
        <v>213</v>
      </c>
      <c r="C6" s="140"/>
      <c r="D6" s="140"/>
      <c r="E6" s="140"/>
      <c r="F6" s="140"/>
      <c r="G6" s="140"/>
      <c r="H6" s="140"/>
      <c r="I6" s="140"/>
      <c r="J6" s="145"/>
      <c r="M6" s="147" t="s">
        <v>214</v>
      </c>
    </row>
    <row r="7" spans="1:13" s="139" customFormat="1" ht="12.75">
      <c r="A7" s="29" t="s">
        <v>215</v>
      </c>
      <c r="B7" s="148">
        <v>38103</v>
      </c>
      <c r="C7" s="140"/>
      <c r="D7" s="140"/>
      <c r="E7" s="140"/>
      <c r="F7" s="140"/>
      <c r="G7" s="140"/>
      <c r="H7" s="140"/>
      <c r="I7" s="140"/>
      <c r="J7" s="145"/>
      <c r="M7" s="147"/>
    </row>
    <row r="8" spans="1:13" s="139" customFormat="1" ht="12.75">
      <c r="A8" s="29" t="s">
        <v>216</v>
      </c>
      <c r="B8" s="146" t="s">
        <v>235</v>
      </c>
      <c r="C8" s="140"/>
      <c r="D8" s="140"/>
      <c r="E8" s="140"/>
      <c r="F8" s="140"/>
      <c r="G8" s="140"/>
      <c r="H8" s="140"/>
      <c r="I8" s="140"/>
      <c r="J8" s="145"/>
      <c r="M8" s="147"/>
    </row>
    <row r="9" spans="1:10" s="139" customFormat="1" ht="12.75">
      <c r="A9" s="149"/>
      <c r="B9" s="150"/>
      <c r="C9" s="151" t="s">
        <v>218</v>
      </c>
      <c r="D9" s="152" t="s">
        <v>244</v>
      </c>
      <c r="E9" s="152" t="s">
        <v>235</v>
      </c>
      <c r="F9" s="152" t="s">
        <v>214</v>
      </c>
      <c r="G9" s="152" t="s">
        <v>214</v>
      </c>
      <c r="H9" s="152" t="s">
        <v>217</v>
      </c>
      <c r="I9" s="153"/>
      <c r="J9" s="150"/>
    </row>
    <row r="10" spans="1:10" s="138" customFormat="1" ht="39" thickBot="1">
      <c r="A10" s="154" t="s">
        <v>14</v>
      </c>
      <c r="B10" s="155" t="s">
        <v>1</v>
      </c>
      <c r="C10" s="156" t="s">
        <v>219</v>
      </c>
      <c r="D10" s="157" t="s">
        <v>220</v>
      </c>
      <c r="E10" s="158" t="s">
        <v>221</v>
      </c>
      <c r="F10" s="158" t="s">
        <v>222</v>
      </c>
      <c r="G10" s="158" t="s">
        <v>223</v>
      </c>
      <c r="H10" s="158" t="s">
        <v>224</v>
      </c>
      <c r="I10" s="159" t="s">
        <v>225</v>
      </c>
      <c r="J10" s="155" t="s">
        <v>3</v>
      </c>
    </row>
    <row r="11" spans="1:10" ht="12.75">
      <c r="A11" s="160" t="s">
        <v>4</v>
      </c>
      <c r="B11" s="161"/>
      <c r="C11" s="162"/>
      <c r="D11" s="162"/>
      <c r="E11" s="162"/>
      <c r="F11" s="162"/>
      <c r="G11" s="162"/>
      <c r="H11" s="162"/>
      <c r="I11" s="162"/>
      <c r="J11" s="161"/>
    </row>
    <row r="12" spans="1:10" s="35" customFormat="1" ht="24">
      <c r="A12" s="99" t="s">
        <v>124</v>
      </c>
      <c r="B12" s="100" t="s">
        <v>121</v>
      </c>
      <c r="C12" s="101" t="s">
        <v>5</v>
      </c>
      <c r="D12" s="128" t="s">
        <v>209</v>
      </c>
      <c r="E12" s="128" t="s">
        <v>209</v>
      </c>
      <c r="F12" s="128" t="s">
        <v>214</v>
      </c>
      <c r="G12" s="128" t="s">
        <v>214</v>
      </c>
      <c r="H12" s="128" t="s">
        <v>214</v>
      </c>
      <c r="I12" s="101"/>
      <c r="J12" s="204" t="s">
        <v>237</v>
      </c>
    </row>
    <row r="13" spans="1:10" s="35" customFormat="1" ht="12.75">
      <c r="A13" s="105" t="s">
        <v>38</v>
      </c>
      <c r="B13" s="100" t="s">
        <v>85</v>
      </c>
      <c r="C13" s="106" t="s">
        <v>5</v>
      </c>
      <c r="D13" s="128" t="s">
        <v>209</v>
      </c>
      <c r="E13" s="128" t="s">
        <v>209</v>
      </c>
      <c r="F13" s="128" t="s">
        <v>214</v>
      </c>
      <c r="G13" s="128" t="s">
        <v>214</v>
      </c>
      <c r="H13" s="128" t="s">
        <v>214</v>
      </c>
      <c r="I13" s="101"/>
      <c r="J13" s="204" t="s">
        <v>237</v>
      </c>
    </row>
    <row r="14" spans="1:10" s="35" customFormat="1" ht="24">
      <c r="A14" s="99" t="s">
        <v>110</v>
      </c>
      <c r="B14" s="100" t="s">
        <v>89</v>
      </c>
      <c r="C14" s="106" t="s">
        <v>5</v>
      </c>
      <c r="D14" s="128" t="s">
        <v>209</v>
      </c>
      <c r="E14" s="128" t="s">
        <v>209</v>
      </c>
      <c r="F14" s="128" t="s">
        <v>214</v>
      </c>
      <c r="G14" s="128" t="s">
        <v>214</v>
      </c>
      <c r="H14" s="128" t="s">
        <v>214</v>
      </c>
      <c r="I14" s="101"/>
      <c r="J14" s="204" t="s">
        <v>237</v>
      </c>
    </row>
    <row r="15" spans="1:10" s="35" customFormat="1" ht="12.75">
      <c r="A15" s="99" t="s">
        <v>108</v>
      </c>
      <c r="B15" s="109" t="s">
        <v>106</v>
      </c>
      <c r="C15" s="101" t="s">
        <v>5</v>
      </c>
      <c r="D15" s="128" t="s">
        <v>214</v>
      </c>
      <c r="E15" s="128" t="s">
        <v>214</v>
      </c>
      <c r="F15" s="128" t="s">
        <v>214</v>
      </c>
      <c r="G15" s="128" t="s">
        <v>214</v>
      </c>
      <c r="H15" s="128" t="s">
        <v>214</v>
      </c>
      <c r="I15" s="101"/>
      <c r="J15" s="163"/>
    </row>
    <row r="16" spans="1:10" s="35" customFormat="1" ht="12.75">
      <c r="A16" s="99" t="s">
        <v>109</v>
      </c>
      <c r="B16" s="109" t="s">
        <v>107</v>
      </c>
      <c r="C16" s="101" t="s">
        <v>5</v>
      </c>
      <c r="D16" s="128" t="s">
        <v>214</v>
      </c>
      <c r="E16" s="128" t="s">
        <v>214</v>
      </c>
      <c r="F16" s="128" t="s">
        <v>214</v>
      </c>
      <c r="G16" s="128" t="s">
        <v>214</v>
      </c>
      <c r="H16" s="128" t="s">
        <v>214</v>
      </c>
      <c r="I16" s="101"/>
      <c r="J16" s="163"/>
    </row>
    <row r="17" spans="1:10" s="35" customFormat="1" ht="12.75">
      <c r="A17" s="107" t="s">
        <v>91</v>
      </c>
      <c r="B17" s="110" t="s">
        <v>111</v>
      </c>
      <c r="C17" s="101" t="s">
        <v>5</v>
      </c>
      <c r="D17" s="128" t="s">
        <v>214</v>
      </c>
      <c r="E17" s="128" t="s">
        <v>214</v>
      </c>
      <c r="F17" s="128" t="s">
        <v>214</v>
      </c>
      <c r="G17" s="128" t="s">
        <v>214</v>
      </c>
      <c r="H17" s="128" t="s">
        <v>214</v>
      </c>
      <c r="I17" s="101"/>
      <c r="J17" s="163"/>
    </row>
    <row r="18" spans="1:10" s="35" customFormat="1" ht="12.75">
      <c r="A18" s="107" t="s">
        <v>90</v>
      </c>
      <c r="B18" s="110" t="s">
        <v>112</v>
      </c>
      <c r="C18" s="101" t="s">
        <v>5</v>
      </c>
      <c r="D18" s="128" t="s">
        <v>214</v>
      </c>
      <c r="E18" s="128" t="s">
        <v>214</v>
      </c>
      <c r="F18" s="128" t="s">
        <v>214</v>
      </c>
      <c r="G18" s="128" t="s">
        <v>214</v>
      </c>
      <c r="H18" s="128" t="s">
        <v>214</v>
      </c>
      <c r="I18" s="101"/>
      <c r="J18" s="163"/>
    </row>
    <row r="19" spans="1:10" s="35" customFormat="1" ht="12.75">
      <c r="A19" s="107" t="s">
        <v>92</v>
      </c>
      <c r="B19" s="110" t="s">
        <v>113</v>
      </c>
      <c r="C19" s="101" t="s">
        <v>5</v>
      </c>
      <c r="D19" s="128" t="s">
        <v>214</v>
      </c>
      <c r="E19" s="128" t="s">
        <v>214</v>
      </c>
      <c r="F19" s="128" t="s">
        <v>214</v>
      </c>
      <c r="G19" s="128" t="s">
        <v>214</v>
      </c>
      <c r="H19" s="128" t="s">
        <v>214</v>
      </c>
      <c r="I19" s="101"/>
      <c r="J19" s="163"/>
    </row>
    <row r="20" spans="1:10" ht="12.75">
      <c r="A20" s="160" t="s">
        <v>6</v>
      </c>
      <c r="B20" s="161"/>
      <c r="C20" s="162"/>
      <c r="D20" s="164"/>
      <c r="E20" s="164"/>
      <c r="F20" s="164"/>
      <c r="G20" s="164"/>
      <c r="H20" s="164"/>
      <c r="I20" s="162"/>
      <c r="J20" s="161"/>
    </row>
    <row r="21" spans="1:10" s="147" customFormat="1" ht="51">
      <c r="A21" s="107" t="s">
        <v>93</v>
      </c>
      <c r="B21" s="99" t="s">
        <v>200</v>
      </c>
      <c r="C21" s="111" t="s">
        <v>165</v>
      </c>
      <c r="D21" s="114" t="s">
        <v>209</v>
      </c>
      <c r="E21" s="114" t="s">
        <v>209</v>
      </c>
      <c r="F21" s="114" t="s">
        <v>214</v>
      </c>
      <c r="G21" s="114" t="s">
        <v>214</v>
      </c>
      <c r="H21" s="114" t="s">
        <v>214</v>
      </c>
      <c r="I21" s="114"/>
      <c r="J21" s="204" t="s">
        <v>237</v>
      </c>
    </row>
    <row r="22" spans="1:10" s="147" customFormat="1" ht="24">
      <c r="A22" s="107" t="s">
        <v>171</v>
      </c>
      <c r="B22" s="99" t="s">
        <v>172</v>
      </c>
      <c r="C22" s="111" t="s">
        <v>193</v>
      </c>
      <c r="D22" s="114" t="s">
        <v>209</v>
      </c>
      <c r="E22" s="114" t="s">
        <v>209</v>
      </c>
      <c r="F22" s="114" t="s">
        <v>214</v>
      </c>
      <c r="G22" s="114" t="s">
        <v>214</v>
      </c>
      <c r="H22" s="114" t="s">
        <v>214</v>
      </c>
      <c r="I22" s="117"/>
      <c r="J22" s="130" t="s">
        <v>247</v>
      </c>
    </row>
    <row r="23" spans="1:10" s="147" customFormat="1" ht="24">
      <c r="A23" s="107" t="s">
        <v>63</v>
      </c>
      <c r="B23" s="100" t="s">
        <v>65</v>
      </c>
      <c r="C23" s="106" t="s">
        <v>5</v>
      </c>
      <c r="D23" s="114" t="s">
        <v>209</v>
      </c>
      <c r="E23" s="114" t="s">
        <v>209</v>
      </c>
      <c r="F23" s="114" t="s">
        <v>214</v>
      </c>
      <c r="G23" s="114" t="s">
        <v>214</v>
      </c>
      <c r="H23" s="114" t="s">
        <v>214</v>
      </c>
      <c r="I23" s="114"/>
      <c r="J23" s="204" t="s">
        <v>237</v>
      </c>
    </row>
    <row r="24" spans="1:10" s="147" customFormat="1" ht="24">
      <c r="A24" s="107" t="s">
        <v>198</v>
      </c>
      <c r="B24" s="100" t="s">
        <v>190</v>
      </c>
      <c r="C24" s="111" t="s">
        <v>197</v>
      </c>
      <c r="D24" s="114" t="s">
        <v>205</v>
      </c>
      <c r="E24" s="114" t="s">
        <v>205</v>
      </c>
      <c r="F24" s="114" t="s">
        <v>214</v>
      </c>
      <c r="G24" s="114" t="s">
        <v>214</v>
      </c>
      <c r="H24" s="114" t="s">
        <v>205</v>
      </c>
      <c r="I24" s="117"/>
      <c r="J24" s="112" t="s">
        <v>238</v>
      </c>
    </row>
    <row r="25" spans="1:10" s="147" customFormat="1" ht="48">
      <c r="A25" s="107" t="s">
        <v>76</v>
      </c>
      <c r="B25" s="109" t="s">
        <v>201</v>
      </c>
      <c r="C25" s="111" t="s">
        <v>166</v>
      </c>
      <c r="D25" s="114" t="s">
        <v>209</v>
      </c>
      <c r="E25" s="114" t="s">
        <v>209</v>
      </c>
      <c r="F25" s="114" t="s">
        <v>214</v>
      </c>
      <c r="G25" s="114" t="s">
        <v>214</v>
      </c>
      <c r="H25" s="114" t="s">
        <v>214</v>
      </c>
      <c r="I25" s="114"/>
      <c r="J25" s="204" t="s">
        <v>248</v>
      </c>
    </row>
    <row r="26" spans="1:10" s="147" customFormat="1" ht="24">
      <c r="A26" s="107" t="s">
        <v>97</v>
      </c>
      <c r="B26" s="110" t="s">
        <v>95</v>
      </c>
      <c r="C26" s="106" t="s">
        <v>5</v>
      </c>
      <c r="D26" s="114" t="s">
        <v>209</v>
      </c>
      <c r="E26" s="114" t="s">
        <v>209</v>
      </c>
      <c r="F26" s="114" t="s">
        <v>214</v>
      </c>
      <c r="G26" s="114" t="s">
        <v>214</v>
      </c>
      <c r="H26" s="114" t="s">
        <v>214</v>
      </c>
      <c r="I26" s="117"/>
      <c r="J26" s="204" t="s">
        <v>237</v>
      </c>
    </row>
    <row r="27" spans="1:10" ht="12.75">
      <c r="A27" s="160" t="s">
        <v>8</v>
      </c>
      <c r="B27" s="161"/>
      <c r="C27" s="162"/>
      <c r="D27" s="164"/>
      <c r="E27" s="164"/>
      <c r="F27" s="164"/>
      <c r="G27" s="164"/>
      <c r="H27" s="164"/>
      <c r="I27" s="162"/>
      <c r="J27" s="161"/>
    </row>
    <row r="28" spans="1:10" s="147" customFormat="1" ht="24">
      <c r="A28" s="99" t="s">
        <v>96</v>
      </c>
      <c r="B28" s="107" t="s">
        <v>83</v>
      </c>
      <c r="C28" s="113" t="s">
        <v>5</v>
      </c>
      <c r="D28" s="117" t="s">
        <v>209</v>
      </c>
      <c r="E28" s="117" t="s">
        <v>209</v>
      </c>
      <c r="F28" s="117" t="s">
        <v>214</v>
      </c>
      <c r="G28" s="117" t="s">
        <v>214</v>
      </c>
      <c r="H28" s="117" t="s">
        <v>214</v>
      </c>
      <c r="I28" s="113"/>
      <c r="J28" s="130" t="s">
        <v>247</v>
      </c>
    </row>
    <row r="29" spans="1:10" s="147" customFormat="1" ht="24">
      <c r="A29" s="99" t="s">
        <v>176</v>
      </c>
      <c r="B29" s="107" t="s">
        <v>192</v>
      </c>
      <c r="C29" s="116" t="s">
        <v>194</v>
      </c>
      <c r="D29" s="117" t="s">
        <v>205</v>
      </c>
      <c r="E29" s="117" t="s">
        <v>205</v>
      </c>
      <c r="F29" s="117" t="s">
        <v>214</v>
      </c>
      <c r="G29" s="117" t="s">
        <v>214</v>
      </c>
      <c r="H29" s="117" t="s">
        <v>205</v>
      </c>
      <c r="I29" s="113"/>
      <c r="J29" s="112" t="s">
        <v>238</v>
      </c>
    </row>
    <row r="30" spans="1:10" s="147" customFormat="1" ht="38.25">
      <c r="A30" s="100" t="s">
        <v>43</v>
      </c>
      <c r="B30" s="110" t="s">
        <v>68</v>
      </c>
      <c r="C30" s="113" t="s">
        <v>5</v>
      </c>
      <c r="D30" s="117" t="s">
        <v>209</v>
      </c>
      <c r="E30" s="117" t="s">
        <v>209</v>
      </c>
      <c r="F30" s="117" t="s">
        <v>214</v>
      </c>
      <c r="G30" s="117" t="s">
        <v>214</v>
      </c>
      <c r="H30" s="117" t="s">
        <v>214</v>
      </c>
      <c r="I30" s="113"/>
      <c r="J30" s="130" t="s">
        <v>249</v>
      </c>
    </row>
    <row r="31" spans="1:10" s="147" customFormat="1" ht="12.75">
      <c r="A31" s="100" t="s">
        <v>44</v>
      </c>
      <c r="B31" s="100" t="s">
        <v>69</v>
      </c>
      <c r="C31" s="113" t="s">
        <v>5</v>
      </c>
      <c r="D31" s="117" t="s">
        <v>209</v>
      </c>
      <c r="E31" s="117" t="s">
        <v>214</v>
      </c>
      <c r="F31" s="117" t="s">
        <v>214</v>
      </c>
      <c r="G31" s="117" t="s">
        <v>214</v>
      </c>
      <c r="H31" s="117" t="s">
        <v>214</v>
      </c>
      <c r="I31" s="113"/>
      <c r="J31" s="112" t="s">
        <v>239</v>
      </c>
    </row>
    <row r="32" spans="1:10" s="147" customFormat="1" ht="12.75">
      <c r="A32" s="100" t="s">
        <v>44</v>
      </c>
      <c r="B32" s="100" t="s">
        <v>70</v>
      </c>
      <c r="C32" s="113" t="s">
        <v>5</v>
      </c>
      <c r="D32" s="117" t="s">
        <v>209</v>
      </c>
      <c r="E32" s="117" t="s">
        <v>214</v>
      </c>
      <c r="F32" s="117" t="s">
        <v>214</v>
      </c>
      <c r="G32" s="117" t="s">
        <v>214</v>
      </c>
      <c r="H32" s="117" t="s">
        <v>214</v>
      </c>
      <c r="I32" s="113"/>
      <c r="J32" s="112" t="s">
        <v>239</v>
      </c>
    </row>
    <row r="33" spans="1:10" s="147" customFormat="1" ht="12.75">
      <c r="A33" s="100" t="s">
        <v>45</v>
      </c>
      <c r="B33" s="110" t="s">
        <v>71</v>
      </c>
      <c r="C33" s="113" t="s">
        <v>5</v>
      </c>
      <c r="D33" s="117" t="s">
        <v>209</v>
      </c>
      <c r="E33" s="117" t="s">
        <v>209</v>
      </c>
      <c r="F33" s="117" t="s">
        <v>214</v>
      </c>
      <c r="G33" s="117" t="s">
        <v>214</v>
      </c>
      <c r="H33" s="117" t="s">
        <v>214</v>
      </c>
      <c r="I33" s="101"/>
      <c r="J33" s="204" t="s">
        <v>237</v>
      </c>
    </row>
    <row r="34" spans="1:10" s="147" customFormat="1" ht="12.75">
      <c r="A34" s="100" t="s">
        <v>45</v>
      </c>
      <c r="B34" s="109" t="s">
        <v>98</v>
      </c>
      <c r="C34" s="113" t="s">
        <v>5</v>
      </c>
      <c r="D34" s="117" t="s">
        <v>209</v>
      </c>
      <c r="E34" s="117" t="s">
        <v>214</v>
      </c>
      <c r="F34" s="117" t="s">
        <v>214</v>
      </c>
      <c r="G34" s="117" t="s">
        <v>214</v>
      </c>
      <c r="H34" s="117" t="s">
        <v>214</v>
      </c>
      <c r="I34" s="101"/>
      <c r="J34" s="112" t="s">
        <v>240</v>
      </c>
    </row>
    <row r="35" spans="1:10" s="32" customFormat="1" ht="24">
      <c r="A35" s="107" t="s">
        <v>99</v>
      </c>
      <c r="B35" s="110" t="s">
        <v>100</v>
      </c>
      <c r="C35" s="113" t="s">
        <v>5</v>
      </c>
      <c r="D35" s="117" t="s">
        <v>209</v>
      </c>
      <c r="E35" s="117" t="s">
        <v>214</v>
      </c>
      <c r="F35" s="117" t="s">
        <v>214</v>
      </c>
      <c r="G35" s="117" t="s">
        <v>214</v>
      </c>
      <c r="H35" s="117" t="s">
        <v>214</v>
      </c>
      <c r="I35" s="117"/>
      <c r="J35" s="112" t="s">
        <v>239</v>
      </c>
    </row>
    <row r="36" spans="1:10" s="32" customFormat="1" ht="12.75">
      <c r="A36" s="100" t="s">
        <v>41</v>
      </c>
      <c r="B36" s="110" t="s">
        <v>66</v>
      </c>
      <c r="C36" s="113" t="s">
        <v>5</v>
      </c>
      <c r="D36" s="117" t="s">
        <v>209</v>
      </c>
      <c r="E36" s="117" t="s">
        <v>209</v>
      </c>
      <c r="F36" s="117" t="s">
        <v>214</v>
      </c>
      <c r="G36" s="117" t="s">
        <v>214</v>
      </c>
      <c r="H36" s="117" t="s">
        <v>214</v>
      </c>
      <c r="I36" s="128"/>
      <c r="J36" s="204" t="s">
        <v>237</v>
      </c>
    </row>
    <row r="37" spans="1:10" s="147" customFormat="1" ht="24">
      <c r="A37" s="107" t="s">
        <v>101</v>
      </c>
      <c r="B37" s="110" t="s">
        <v>102</v>
      </c>
      <c r="C37" s="113" t="s">
        <v>5</v>
      </c>
      <c r="D37" s="117" t="s">
        <v>209</v>
      </c>
      <c r="E37" s="117" t="s">
        <v>214</v>
      </c>
      <c r="F37" s="117" t="s">
        <v>214</v>
      </c>
      <c r="G37" s="117" t="s">
        <v>214</v>
      </c>
      <c r="H37" s="117" t="s">
        <v>214</v>
      </c>
      <c r="I37" s="128"/>
      <c r="J37" s="112" t="s">
        <v>239</v>
      </c>
    </row>
    <row r="38" spans="1:10" s="147" customFormat="1" ht="12.75">
      <c r="A38" s="110" t="s">
        <v>40</v>
      </c>
      <c r="B38" s="110" t="s">
        <v>84</v>
      </c>
      <c r="C38" s="113" t="s">
        <v>5</v>
      </c>
      <c r="D38" s="117" t="s">
        <v>209</v>
      </c>
      <c r="E38" s="117" t="s">
        <v>209</v>
      </c>
      <c r="F38" s="117" t="s">
        <v>214</v>
      </c>
      <c r="G38" s="117" t="s">
        <v>214</v>
      </c>
      <c r="H38" s="117" t="s">
        <v>214</v>
      </c>
      <c r="I38" s="101"/>
      <c r="J38" s="204" t="s">
        <v>237</v>
      </c>
    </row>
    <row r="39" spans="1:10" s="147" customFormat="1" ht="12.75">
      <c r="A39" s="110" t="s">
        <v>39</v>
      </c>
      <c r="B39" s="110" t="s">
        <v>103</v>
      </c>
      <c r="C39" s="113" t="s">
        <v>5</v>
      </c>
      <c r="D39" s="117" t="s">
        <v>209</v>
      </c>
      <c r="E39" s="117" t="s">
        <v>214</v>
      </c>
      <c r="F39" s="117" t="s">
        <v>214</v>
      </c>
      <c r="G39" s="117" t="s">
        <v>214</v>
      </c>
      <c r="H39" s="117" t="s">
        <v>214</v>
      </c>
      <c r="I39" s="165"/>
      <c r="J39" s="112" t="s">
        <v>241</v>
      </c>
    </row>
    <row r="40" spans="1:10" s="147" customFormat="1" ht="12.75">
      <c r="A40" s="100" t="s">
        <v>42</v>
      </c>
      <c r="B40" s="110" t="s">
        <v>67</v>
      </c>
      <c r="C40" s="101" t="s">
        <v>5</v>
      </c>
      <c r="D40" s="117" t="s">
        <v>209</v>
      </c>
      <c r="E40" s="117" t="s">
        <v>209</v>
      </c>
      <c r="F40" s="117" t="s">
        <v>214</v>
      </c>
      <c r="G40" s="117" t="s">
        <v>214</v>
      </c>
      <c r="H40" s="117" t="s">
        <v>214</v>
      </c>
      <c r="I40" s="113"/>
      <c r="J40" s="204" t="s">
        <v>237</v>
      </c>
    </row>
    <row r="41" spans="1:10" s="147" customFormat="1" ht="12.75">
      <c r="A41" s="110" t="s">
        <v>33</v>
      </c>
      <c r="B41" s="110" t="s">
        <v>75</v>
      </c>
      <c r="C41" s="113" t="s">
        <v>5</v>
      </c>
      <c r="D41" s="117" t="s">
        <v>209</v>
      </c>
      <c r="E41" s="117" t="s">
        <v>209</v>
      </c>
      <c r="F41" s="117" t="s">
        <v>214</v>
      </c>
      <c r="G41" s="117" t="s">
        <v>214</v>
      </c>
      <c r="H41" s="117" t="s">
        <v>214</v>
      </c>
      <c r="I41" s="113"/>
      <c r="J41" s="204" t="s">
        <v>237</v>
      </c>
    </row>
    <row r="42" spans="1:10" s="147" customFormat="1" ht="51">
      <c r="A42" s="109" t="s">
        <v>189</v>
      </c>
      <c r="B42" s="99" t="s">
        <v>190</v>
      </c>
      <c r="C42" s="116" t="s">
        <v>195</v>
      </c>
      <c r="D42" s="117" t="s">
        <v>205</v>
      </c>
      <c r="E42" s="117" t="s">
        <v>205</v>
      </c>
      <c r="F42" s="117" t="s">
        <v>214</v>
      </c>
      <c r="G42" s="117" t="s">
        <v>214</v>
      </c>
      <c r="H42" s="117" t="s">
        <v>209</v>
      </c>
      <c r="I42" s="113"/>
      <c r="J42" s="112"/>
    </row>
    <row r="43" spans="1:10" s="147" customFormat="1" ht="60">
      <c r="A43" s="110" t="s">
        <v>104</v>
      </c>
      <c r="B43" s="99" t="s">
        <v>105</v>
      </c>
      <c r="C43" s="101" t="s">
        <v>5</v>
      </c>
      <c r="D43" s="117" t="s">
        <v>209</v>
      </c>
      <c r="E43" s="117" t="s">
        <v>209</v>
      </c>
      <c r="F43" s="117" t="s">
        <v>214</v>
      </c>
      <c r="G43" s="117" t="s">
        <v>214</v>
      </c>
      <c r="H43" s="117" t="s">
        <v>214</v>
      </c>
      <c r="I43" s="113"/>
      <c r="J43" s="204" t="s">
        <v>236</v>
      </c>
    </row>
    <row r="44" spans="1:10" ht="12.75">
      <c r="A44" s="160" t="s">
        <v>9</v>
      </c>
      <c r="B44" s="161"/>
      <c r="C44" s="162"/>
      <c r="D44" s="164"/>
      <c r="E44" s="164"/>
      <c r="F44" s="164"/>
      <c r="G44" s="164"/>
      <c r="H44" s="164"/>
      <c r="I44" s="162"/>
      <c r="J44" s="161"/>
    </row>
    <row r="45" spans="1:10" s="166" customFormat="1" ht="24">
      <c r="A45" s="100" t="s">
        <v>37</v>
      </c>
      <c r="B45" s="118" t="s">
        <v>132</v>
      </c>
      <c r="C45" s="111" t="s">
        <v>130</v>
      </c>
      <c r="D45" s="114" t="s">
        <v>214</v>
      </c>
      <c r="E45" s="114" t="s">
        <v>214</v>
      </c>
      <c r="F45" s="114" t="s">
        <v>214</v>
      </c>
      <c r="G45" s="114" t="s">
        <v>214</v>
      </c>
      <c r="H45" s="114" t="s">
        <v>207</v>
      </c>
      <c r="I45" s="111"/>
      <c r="J45" s="107"/>
    </row>
    <row r="46" spans="1:10" s="147" customFormat="1" ht="13.5" thickBot="1">
      <c r="A46" s="167"/>
      <c r="B46" s="168"/>
      <c r="C46" s="169"/>
      <c r="D46" s="169"/>
      <c r="E46" s="169"/>
      <c r="F46" s="169"/>
      <c r="G46" s="169"/>
      <c r="H46" s="169"/>
      <c r="I46" s="169"/>
      <c r="J46" s="167"/>
    </row>
    <row r="47" spans="2:13" ht="12.75">
      <c r="B47" s="209" t="s">
        <v>226</v>
      </c>
      <c r="C47" s="170" t="s">
        <v>209</v>
      </c>
      <c r="D47" s="171">
        <f>COUNTIF(D$12:D$45,"=Pass")</f>
        <v>22</v>
      </c>
      <c r="E47" s="171">
        <f>COUNTIF(E$12:E$45,"=Pass")</f>
        <v>16</v>
      </c>
      <c r="F47" s="171">
        <f>COUNTIF(F$12:F$45,"=Pass")</f>
        <v>0</v>
      </c>
      <c r="G47" s="171">
        <f>COUNTIF(G$12:G$45,"=Pass")</f>
        <v>0</v>
      </c>
      <c r="H47" s="171">
        <f>COUNTIF(H$12:H$45,"=Pass")</f>
        <v>1</v>
      </c>
      <c r="I47" s="172">
        <f>SUM(D47:H47)</f>
        <v>39</v>
      </c>
      <c r="M47" s="13" t="s">
        <v>227</v>
      </c>
    </row>
    <row r="48" spans="2:14" ht="12.75">
      <c r="B48" s="210"/>
      <c r="C48" s="170" t="s">
        <v>211</v>
      </c>
      <c r="D48" s="174">
        <f>COUNTIF(D$12:D$45,"=Fail")</f>
        <v>0</v>
      </c>
      <c r="E48" s="174">
        <f>COUNTIF(E$12:E$45,"=Fail")</f>
        <v>0</v>
      </c>
      <c r="F48" s="174">
        <f>COUNTIF(F$12:F$45,"=Fail")</f>
        <v>0</v>
      </c>
      <c r="G48" s="174">
        <f>COUNTIF(G$12:G$45,"=Fail")</f>
        <v>0</v>
      </c>
      <c r="H48" s="174">
        <f>COUNTIF(H$12:H$45,"=Fail")</f>
        <v>0</v>
      </c>
      <c r="I48" s="175">
        <f>SUM(D48:H48)</f>
        <v>0</v>
      </c>
      <c r="M48" s="13">
        <f>IF(AND(B56&lt;=90,I52&lt;0.5),1,0)</f>
        <v>0</v>
      </c>
      <c r="N48" s="13" t="str">
        <f>IF(AND(B56&lt;=60,I52&lt;0.5),"RED","GREEN")</f>
        <v>GREEN</v>
      </c>
    </row>
    <row r="49" spans="2:14" ht="12.75" customHeight="1">
      <c r="B49" s="210"/>
      <c r="C49" s="170" t="s">
        <v>205</v>
      </c>
      <c r="D49" s="174">
        <f>COUNTIF(D$12:D$45,"=Not Started")</f>
        <v>3</v>
      </c>
      <c r="E49" s="174">
        <f>COUNTIF(E$12:E$45,"=Not Started")</f>
        <v>3</v>
      </c>
      <c r="F49" s="174">
        <f>COUNTIF(F$12:F$45,"=Not Started")</f>
        <v>0</v>
      </c>
      <c r="G49" s="174">
        <f>COUNTIF(G$12:G$45,"=Not Started")</f>
        <v>0</v>
      </c>
      <c r="H49" s="174">
        <f>COUNTIF(H$12:H$45,"=Not Started")</f>
        <v>2</v>
      </c>
      <c r="I49" s="175">
        <f>SUM(D49:H49)</f>
        <v>8</v>
      </c>
      <c r="M49" s="13">
        <f>IF(AND(B56&lt;=60,I52&lt;0.8),1,0)</f>
        <v>0</v>
      </c>
      <c r="N49" s="13" t="str">
        <f>IF(AND(B56&lt;=30,I52&lt;0.8),"RED","GREEN")</f>
        <v>GREEN</v>
      </c>
    </row>
    <row r="50" spans="2:14" ht="12.75">
      <c r="B50" s="210"/>
      <c r="C50" s="170" t="s">
        <v>207</v>
      </c>
      <c r="D50" s="174">
        <f>COUNTIF(D$12:D$45,"=Started")</f>
        <v>0</v>
      </c>
      <c r="E50" s="174">
        <f>COUNTIF(E$12:E$45,"=Started")</f>
        <v>0</v>
      </c>
      <c r="F50" s="174">
        <f>COUNTIF(F$12:F$45,"=Started")</f>
        <v>0</v>
      </c>
      <c r="G50" s="174">
        <f>COUNTIF(G$12:G$45,"=Started")</f>
        <v>0</v>
      </c>
      <c r="H50" s="174">
        <f>COUNTIF(H$12:H$45,"=Started")</f>
        <v>1</v>
      </c>
      <c r="I50" s="175">
        <f>SUM(D50:H50)</f>
        <v>1</v>
      </c>
      <c r="M50" s="13">
        <f>IF(AND(B56&lt;=30,I52&lt;1),1,0)</f>
        <v>0</v>
      </c>
      <c r="N50" s="13" t="str">
        <f>IF(AND(B56&lt;14,I51&lt;0.95),"RED","GREEN")</f>
        <v>GREEN</v>
      </c>
    </row>
    <row r="51" spans="2:14" ht="12.75">
      <c r="B51" s="210"/>
      <c r="C51" s="176" t="s">
        <v>228</v>
      </c>
      <c r="D51" s="177">
        <f aca="true" t="shared" si="0" ref="D51:I51">IF(D47=0,0,D47/(D47+D48+D49+D50))</f>
        <v>0.88</v>
      </c>
      <c r="E51" s="177">
        <f t="shared" si="0"/>
        <v>0.8421052631578947</v>
      </c>
      <c r="F51" s="177">
        <f t="shared" si="0"/>
        <v>0</v>
      </c>
      <c r="G51" s="177">
        <f t="shared" si="0"/>
        <v>0</v>
      </c>
      <c r="H51" s="177">
        <f t="shared" si="0"/>
        <v>0.25</v>
      </c>
      <c r="I51" s="178">
        <f t="shared" si="0"/>
        <v>0.8125</v>
      </c>
      <c r="M51" s="13">
        <f>IF(AND(B56&lt;30,I51&lt;0.5),1,0)</f>
        <v>0</v>
      </c>
      <c r="N51" s="13" t="str">
        <f>IF(AND(B56&lt;1,I51&lt;1),"RED","GREEN")</f>
        <v>GREEN</v>
      </c>
    </row>
    <row r="52" spans="2:13" ht="13.5" thickBot="1">
      <c r="B52" s="210"/>
      <c r="C52" s="176" t="s">
        <v>229</v>
      </c>
      <c r="D52" s="179">
        <f aca="true" t="shared" si="1" ref="D52:I52">IF((D47+D48+D50)=0,0,(D47+D48+D50)/(D47+D48+D49+D50))</f>
        <v>0.88</v>
      </c>
      <c r="E52" s="179">
        <f t="shared" si="1"/>
        <v>0.8421052631578947</v>
      </c>
      <c r="F52" s="179">
        <f t="shared" si="1"/>
        <v>0</v>
      </c>
      <c r="G52" s="179">
        <f t="shared" si="1"/>
        <v>0</v>
      </c>
      <c r="H52" s="179">
        <f t="shared" si="1"/>
        <v>0.5</v>
      </c>
      <c r="I52" s="180">
        <f t="shared" si="1"/>
        <v>0.8333333333333334</v>
      </c>
      <c r="M52" s="181">
        <f>IF(AND(B56&lt;7,I51&lt;1),1,0)</f>
        <v>0</v>
      </c>
    </row>
    <row r="53" spans="2:13" ht="13.5" thickBot="1">
      <c r="B53" s="182"/>
      <c r="C53" s="183"/>
      <c r="D53" s="184" t="str">
        <f>D10</f>
        <v>Phone Team Testing</v>
      </c>
      <c r="E53" s="184" t="str">
        <f>E10</f>
        <v>GNPO Test Status</v>
      </c>
      <c r="F53" s="184" t="str">
        <f>F10</f>
        <v>Audio Testing</v>
      </c>
      <c r="G53" s="184" t="str">
        <f>G10</f>
        <v>System Test Testing</v>
      </c>
      <c r="H53" s="184" t="str">
        <f>H10</f>
        <v>CPAD Test Status</v>
      </c>
      <c r="I53" s="185" t="s">
        <v>226</v>
      </c>
      <c r="M53" s="13">
        <f>SUM(M48:M52)</f>
        <v>0</v>
      </c>
    </row>
    <row r="54" spans="2:9" ht="12.75">
      <c r="B54" s="182"/>
      <c r="C54" s="183"/>
      <c r="D54" s="186"/>
      <c r="E54" s="186"/>
      <c r="F54" s="186"/>
      <c r="G54" s="186"/>
      <c r="H54" s="186"/>
      <c r="I54" s="187"/>
    </row>
    <row r="55" spans="2:13" ht="12.75">
      <c r="B55" s="182"/>
      <c r="C55" s="188" t="s">
        <v>230</v>
      </c>
      <c r="D55" s="183"/>
      <c r="E55" s="183"/>
      <c r="F55" s="183"/>
      <c r="G55" s="183"/>
      <c r="H55" s="189"/>
      <c r="I55" s="189"/>
      <c r="J55" s="190"/>
      <c r="M55" s="13" t="s">
        <v>231</v>
      </c>
    </row>
    <row r="56" spans="1:14" ht="12.75">
      <c r="A56" s="191" t="s">
        <v>232</v>
      </c>
      <c r="B56" s="192">
        <f ca="1">B3-TODAY()</f>
        <v>34</v>
      </c>
      <c r="C56" s="193" t="str">
        <f>IF(M53&gt;0,"RED","GREEN")</f>
        <v>GREEN</v>
      </c>
      <c r="D56" s="194"/>
      <c r="E56" s="13"/>
      <c r="F56" s="13"/>
      <c r="G56" s="13"/>
      <c r="H56" s="13"/>
      <c r="J56" s="13"/>
      <c r="M56" s="13">
        <f>IF(AND(B57&lt;7,I52&lt;0.95),1,0)</f>
        <v>0</v>
      </c>
      <c r="N56" s="13" t="str">
        <f>IF(AND(B57&lt;7,I52&lt;95),"RED","GREEN")</f>
        <v>GREEN</v>
      </c>
    </row>
    <row r="57" spans="1:14" ht="12.75">
      <c r="A57" s="191" t="s">
        <v>233</v>
      </c>
      <c r="B57" s="195">
        <f ca="1">B4-TODAY()</f>
        <v>7</v>
      </c>
      <c r="C57" s="193" t="str">
        <f>IF(M58&gt;0,"RED","GREEN")</f>
        <v>GREEN</v>
      </c>
      <c r="D57" s="194"/>
      <c r="E57" s="13"/>
      <c r="F57" s="13"/>
      <c r="G57" s="191"/>
      <c r="H57" s="13"/>
      <c r="I57" s="196"/>
      <c r="J57" s="13"/>
      <c r="M57" s="181">
        <f>IF(AND(B57&lt;7,I51&lt;0.25),1,0)</f>
        <v>0</v>
      </c>
      <c r="N57" s="13" t="str">
        <f>IF(AND(B57&lt;7,I51&lt;0.25),"RED","GREEN")</f>
        <v>GREEN</v>
      </c>
    </row>
    <row r="58" spans="1:13" ht="12.75">
      <c r="A58" s="31"/>
      <c r="B58" s="30"/>
      <c r="I58" s="197"/>
      <c r="M58" s="13">
        <f>SUM(M56:M57)</f>
        <v>0</v>
      </c>
    </row>
    <row r="59" spans="1:10" ht="12.75">
      <c r="A59" s="198" t="s">
        <v>234</v>
      </c>
      <c r="B59" s="199"/>
      <c r="C59" s="196"/>
      <c r="D59" s="196"/>
      <c r="E59" s="196"/>
      <c r="F59" s="196"/>
      <c r="G59" s="196"/>
      <c r="H59" s="196"/>
      <c r="J59" s="200"/>
    </row>
    <row r="60" spans="1:10" ht="12.75">
      <c r="A60" s="201"/>
      <c r="B60" s="202"/>
      <c r="C60" s="197"/>
      <c r="D60" s="197"/>
      <c r="E60" s="197"/>
      <c r="F60" s="197"/>
      <c r="G60" s="197"/>
      <c r="H60" s="197"/>
      <c r="J60" s="203"/>
    </row>
    <row r="61" spans="13:14" ht="12.75">
      <c r="M61"/>
      <c r="N61"/>
    </row>
  </sheetData>
  <mergeCells count="1">
    <mergeCell ref="B47:B52"/>
  </mergeCells>
  <conditionalFormatting sqref="C56:C57">
    <cfRule type="cellIs" priority="1" dxfId="2" operator="equal" stopIfTrue="1">
      <formula>"RED"</formula>
    </cfRule>
    <cfRule type="cellIs" priority="2" dxfId="3" operator="equal" stopIfTrue="1">
      <formula>"GREEN"</formula>
    </cfRule>
  </conditionalFormatting>
  <conditionalFormatting sqref="B56">
    <cfRule type="cellIs" priority="3" dxfId="4" operator="greaterThan" stopIfTrue="1">
      <formula>90</formula>
    </cfRule>
    <cfRule type="cellIs" priority="4" dxfId="5" operator="between" stopIfTrue="1">
      <formula>30</formula>
      <formula>90</formula>
    </cfRule>
    <cfRule type="cellIs" priority="5" dxfId="6" operator="lessThan" stopIfTrue="1">
      <formula>30</formula>
    </cfRule>
  </conditionalFormatting>
  <conditionalFormatting sqref="D55:I55">
    <cfRule type="cellIs" priority="6" dxfId="0" operator="equal" stopIfTrue="1">
      <formula>"fail"</formula>
    </cfRule>
    <cfRule type="cellIs" priority="7" dxfId="7" operator="equal" stopIfTrue="1">
      <formula>"pending"</formula>
    </cfRule>
  </conditionalFormatting>
  <conditionalFormatting sqref="I51 D49:D54 E49:H51 E53:H54 E52:I52 D9:F10">
    <cfRule type="cellIs" priority="8" dxfId="0" operator="equal" stopIfTrue="1">
      <formula>"F"</formula>
    </cfRule>
    <cfRule type="cellIs" priority="9" dxfId="7" operator="equal" stopIfTrue="1">
      <formula>"R"</formula>
    </cfRule>
  </conditionalFormatting>
  <conditionalFormatting sqref="D47:H48">
    <cfRule type="cellIs" priority="10" dxfId="0" operator="equal" stopIfTrue="1">
      <formula>"Fail"</formula>
    </cfRule>
    <cfRule type="cellIs" priority="11" dxfId="7" operator="equal" stopIfTrue="1">
      <formula>"Not Started"</formula>
    </cfRule>
    <cfRule type="cellIs" priority="12" dxfId="8" operator="equal" stopIfTrue="1">
      <formula>"Started"</formula>
    </cfRule>
  </conditionalFormatting>
  <conditionalFormatting sqref="D45:H45 D21:H26 D28:H43 D12:H19">
    <cfRule type="cellIs" priority="13" dxfId="0" operator="equal" stopIfTrue="1">
      <formula>"fail"</formula>
    </cfRule>
    <cfRule type="cellIs" priority="14" dxfId="9" operator="equal" stopIfTrue="1">
      <formula>"pass"</formula>
    </cfRule>
    <cfRule type="cellIs" priority="15" dxfId="10" operator="equal" stopIfTrue="1">
      <formula>"n/a"</formula>
    </cfRule>
  </conditionalFormatting>
  <conditionalFormatting sqref="I39:I43 I33:I37 I28:I31">
    <cfRule type="cellIs" priority="16" dxfId="0" operator="equal" stopIfTrue="1">
      <formula>"fail"</formula>
    </cfRule>
  </conditionalFormatting>
  <dataValidations count="1">
    <dataValidation type="list" allowBlank="1" showInputMessage="1" showErrorMessage="1" sqref="D45:H45 D21:H26 D28:H43 D12:H19">
      <formula1>$M$2:$M$6</formula1>
    </dataValidation>
  </dataValidations>
  <printOptions horizontalCentered="1"/>
  <pageMargins left="0.5" right="0.5" top="0.75" bottom="0.75" header="0.5" footer="0.5"/>
  <pageSetup horizontalDpi="600" verticalDpi="600" orientation="landscape" scale="55" r:id="rId1"/>
  <headerFooter alignWithMargins="0">
    <oddFooter>&amp;CPage &amp;P of &amp;N&amp;R&amp;F,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1"/>
  <sheetViews>
    <sheetView workbookViewId="0" topLeftCell="A1">
      <pane xSplit="2" ySplit="2" topLeftCell="C3" activePane="bottomRight" state="frozen"/>
      <selection pane="topLeft" activeCell="A1" sqref="A1"/>
      <selection pane="topRight" activeCell="B1" sqref="B1"/>
      <selection pane="bottomLeft" activeCell="A3" sqref="A3"/>
      <selection pane="bottomRight" activeCell="D1" sqref="D1"/>
    </sheetView>
  </sheetViews>
  <sheetFormatPr defaultColWidth="9.140625" defaultRowHeight="12.75"/>
  <cols>
    <col min="1" max="1" width="4.28125" style="27" bestFit="1" customWidth="1"/>
    <col min="2" max="2" width="6.00390625" style="17" bestFit="1" customWidth="1"/>
    <col min="3" max="3" width="42.57421875" style="18" customWidth="1"/>
    <col min="4" max="4" width="13.140625" style="19" bestFit="1" customWidth="1"/>
    <col min="5" max="5" width="15.7109375" style="19" bestFit="1" customWidth="1"/>
    <col min="6" max="8" width="10.00390625" style="1" customWidth="1"/>
    <col min="9" max="9" width="33.28125" style="18" bestFit="1" customWidth="1"/>
    <col min="10" max="16384" width="9.140625" style="28" customWidth="1"/>
  </cols>
  <sheetData>
    <row r="1" spans="1:9" s="3" customFormat="1" ht="12.75">
      <c r="A1" s="2"/>
      <c r="B1" s="2"/>
      <c r="C1" s="29" t="s">
        <v>24</v>
      </c>
      <c r="D1" s="30">
        <v>37706</v>
      </c>
      <c r="E1" s="31" t="s">
        <v>62</v>
      </c>
      <c r="F1" s="4"/>
      <c r="G1" s="5" t="s">
        <v>11</v>
      </c>
      <c r="H1" s="5"/>
      <c r="I1" s="6"/>
    </row>
    <row r="2" spans="1:9" s="9" customFormat="1" ht="13.5" thickBot="1">
      <c r="A2" s="7" t="s">
        <v>12</v>
      </c>
      <c r="B2" s="7" t="s">
        <v>13</v>
      </c>
      <c r="C2" s="8" t="s">
        <v>14</v>
      </c>
      <c r="D2" s="9" t="s">
        <v>15</v>
      </c>
      <c r="E2" s="9" t="s">
        <v>10</v>
      </c>
      <c r="F2" s="10" t="s">
        <v>16</v>
      </c>
      <c r="G2" s="10" t="s">
        <v>17</v>
      </c>
      <c r="H2" s="10" t="s">
        <v>18</v>
      </c>
      <c r="I2" s="8" t="s">
        <v>19</v>
      </c>
    </row>
    <row r="3" spans="1:9" s="16" customFormat="1" ht="13.5" thickTop="1">
      <c r="A3" s="11"/>
      <c r="B3" s="12"/>
      <c r="C3" s="6" t="s">
        <v>20</v>
      </c>
      <c r="D3" s="13"/>
      <c r="E3" s="13"/>
      <c r="F3" s="14"/>
      <c r="G3" s="14"/>
      <c r="H3" s="14"/>
      <c r="I3" s="15"/>
    </row>
    <row r="4" spans="1:9" s="19" customFormat="1" ht="12.75">
      <c r="A4" s="17"/>
      <c r="B4" s="17"/>
      <c r="C4" s="18"/>
      <c r="E4" s="18"/>
      <c r="F4" s="1"/>
      <c r="G4" s="1"/>
      <c r="H4" s="1"/>
      <c r="I4" s="18"/>
    </row>
    <row r="5" spans="1:9" s="16" customFormat="1" ht="12.75">
      <c r="A5" s="11"/>
      <c r="B5" s="20"/>
      <c r="C5" s="6" t="s">
        <v>21</v>
      </c>
      <c r="D5" s="13"/>
      <c r="E5" s="13"/>
      <c r="F5" s="14"/>
      <c r="G5" s="14"/>
      <c r="H5" s="14"/>
      <c r="I5" s="15"/>
    </row>
    <row r="6" spans="1:9" s="19" customFormat="1" ht="12.75">
      <c r="A6" s="17"/>
      <c r="B6" s="17"/>
      <c r="C6" s="18"/>
      <c r="E6" s="18"/>
      <c r="F6" s="1"/>
      <c r="G6" s="1"/>
      <c r="H6" s="1"/>
      <c r="I6" s="18"/>
    </row>
    <row r="7" spans="1:9" s="19" customFormat="1" ht="12.75">
      <c r="A7" s="17"/>
      <c r="B7" s="21"/>
      <c r="C7" s="22" t="s">
        <v>22</v>
      </c>
      <c r="F7" s="1"/>
      <c r="G7" s="1"/>
      <c r="H7" s="1"/>
      <c r="I7" s="18"/>
    </row>
    <row r="8" spans="1:9" s="13" customFormat="1" ht="12.75">
      <c r="A8" s="23"/>
      <c r="B8" s="24"/>
      <c r="C8" s="25"/>
      <c r="F8" s="14"/>
      <c r="G8" s="14"/>
      <c r="H8" s="14"/>
      <c r="I8" s="15"/>
    </row>
    <row r="9" spans="1:9" s="19" customFormat="1" ht="12.75">
      <c r="A9" s="17"/>
      <c r="B9" s="26"/>
      <c r="C9" s="6" t="s">
        <v>23</v>
      </c>
      <c r="F9" s="1"/>
      <c r="G9" s="1"/>
      <c r="H9" s="1"/>
      <c r="I9" s="18"/>
    </row>
    <row r="10" spans="1:9" s="19" customFormat="1" ht="12.75">
      <c r="A10" s="17"/>
      <c r="B10" s="17"/>
      <c r="C10" s="18"/>
      <c r="F10" s="1"/>
      <c r="G10" s="1"/>
      <c r="H10" s="1"/>
      <c r="I10" s="18"/>
    </row>
    <row r="11" spans="1:9" s="19" customFormat="1" ht="12.75">
      <c r="A11" s="17"/>
      <c r="B11" s="17"/>
      <c r="C11" s="18"/>
      <c r="F11" s="1"/>
      <c r="G11" s="1"/>
      <c r="H11" s="1"/>
      <c r="I11" s="18"/>
    </row>
    <row r="12" spans="1:9" s="19" customFormat="1" ht="12.75">
      <c r="A12" s="17"/>
      <c r="B12" s="17"/>
      <c r="C12" s="18"/>
      <c r="F12" s="1"/>
      <c r="G12" s="1"/>
      <c r="H12" s="1"/>
      <c r="I12" s="18"/>
    </row>
    <row r="13" spans="1:9" s="19" customFormat="1" ht="12.75">
      <c r="A13" s="17"/>
      <c r="B13" s="17"/>
      <c r="C13" s="18"/>
      <c r="F13" s="1"/>
      <c r="G13" s="1"/>
      <c r="H13" s="1"/>
      <c r="I13" s="18"/>
    </row>
    <row r="14" spans="1:9" s="19" customFormat="1" ht="12.75">
      <c r="A14" s="17"/>
      <c r="B14" s="17"/>
      <c r="C14" s="18"/>
      <c r="F14" s="1"/>
      <c r="G14" s="1"/>
      <c r="H14" s="1"/>
      <c r="I14" s="18"/>
    </row>
    <row r="15" spans="1:9" s="19" customFormat="1" ht="12.75">
      <c r="A15" s="17"/>
      <c r="B15" s="17"/>
      <c r="C15" s="18"/>
      <c r="F15" s="1"/>
      <c r="G15" s="1"/>
      <c r="H15" s="1"/>
      <c r="I15" s="18"/>
    </row>
    <row r="16" spans="1:9" s="19" customFormat="1" ht="12.75">
      <c r="A16" s="17"/>
      <c r="B16" s="17"/>
      <c r="C16" s="18"/>
      <c r="F16" s="1"/>
      <c r="G16" s="1"/>
      <c r="H16" s="1"/>
      <c r="I16" s="18"/>
    </row>
    <row r="17" spans="1:9" s="19" customFormat="1" ht="12.75">
      <c r="A17" s="17"/>
      <c r="B17" s="17"/>
      <c r="C17" s="18"/>
      <c r="F17" s="1"/>
      <c r="G17" s="1"/>
      <c r="H17" s="1"/>
      <c r="I17" s="18"/>
    </row>
    <row r="18" spans="1:9" s="19" customFormat="1" ht="12.75">
      <c r="A18" s="17"/>
      <c r="B18" s="17"/>
      <c r="C18" s="18"/>
      <c r="F18" s="1"/>
      <c r="G18" s="1"/>
      <c r="H18" s="1"/>
      <c r="I18" s="18"/>
    </row>
    <row r="19" spans="1:9" s="19" customFormat="1" ht="12.75">
      <c r="A19" s="17"/>
      <c r="B19" s="17"/>
      <c r="C19" s="18"/>
      <c r="F19" s="1"/>
      <c r="G19" s="1"/>
      <c r="H19" s="1"/>
      <c r="I19" s="18"/>
    </row>
    <row r="20" spans="1:9" s="19" customFormat="1" ht="12.75">
      <c r="A20" s="17"/>
      <c r="B20" s="17"/>
      <c r="C20" s="18"/>
      <c r="F20" s="1"/>
      <c r="G20" s="1"/>
      <c r="H20" s="1"/>
      <c r="I20" s="18"/>
    </row>
    <row r="21" spans="1:9" s="19" customFormat="1" ht="12.75">
      <c r="A21" s="17"/>
      <c r="B21" s="17"/>
      <c r="C21" s="18"/>
      <c r="F21" s="1"/>
      <c r="G21" s="1"/>
      <c r="H21" s="1"/>
      <c r="I21" s="18"/>
    </row>
    <row r="22" spans="1:9" s="19" customFormat="1" ht="12.75">
      <c r="A22" s="17"/>
      <c r="B22" s="17"/>
      <c r="C22" s="18"/>
      <c r="F22" s="1"/>
      <c r="G22" s="1"/>
      <c r="H22" s="1"/>
      <c r="I22" s="18"/>
    </row>
    <row r="23" spans="1:9" s="19" customFormat="1" ht="12.75">
      <c r="A23" s="17"/>
      <c r="B23" s="17"/>
      <c r="C23" s="18"/>
      <c r="F23" s="1"/>
      <c r="G23" s="1"/>
      <c r="H23" s="1"/>
      <c r="I23" s="18"/>
    </row>
    <row r="24" spans="1:9" s="19" customFormat="1" ht="12.75">
      <c r="A24" s="17"/>
      <c r="B24" s="17"/>
      <c r="C24" s="18"/>
      <c r="F24" s="1"/>
      <c r="G24" s="1"/>
      <c r="H24" s="1"/>
      <c r="I24" s="18"/>
    </row>
    <row r="25" spans="1:9" s="19" customFormat="1" ht="12.75">
      <c r="A25" s="17"/>
      <c r="B25" s="17"/>
      <c r="C25" s="18"/>
      <c r="F25" s="1"/>
      <c r="G25" s="1"/>
      <c r="H25" s="1"/>
      <c r="I25" s="18"/>
    </row>
    <row r="26" spans="1:9" s="19" customFormat="1" ht="12.75">
      <c r="A26" s="17"/>
      <c r="B26" s="17"/>
      <c r="C26" s="18"/>
      <c r="F26" s="1"/>
      <c r="G26" s="1"/>
      <c r="H26" s="1"/>
      <c r="I26" s="18"/>
    </row>
    <row r="27" spans="1:9" s="19" customFormat="1" ht="12.75">
      <c r="A27" s="17"/>
      <c r="B27" s="17"/>
      <c r="C27" s="18"/>
      <c r="F27" s="1"/>
      <c r="G27" s="1"/>
      <c r="H27" s="1"/>
      <c r="I27" s="18"/>
    </row>
    <row r="28" spans="1:9" s="19" customFormat="1" ht="12.75">
      <c r="A28" s="17"/>
      <c r="B28" s="17"/>
      <c r="C28" s="18"/>
      <c r="F28" s="1"/>
      <c r="G28" s="1"/>
      <c r="H28" s="1"/>
      <c r="I28" s="18"/>
    </row>
    <row r="29" spans="1:9" s="19" customFormat="1" ht="12.75">
      <c r="A29" s="17"/>
      <c r="B29" s="17"/>
      <c r="C29" s="18"/>
      <c r="F29" s="1"/>
      <c r="G29" s="1"/>
      <c r="H29" s="1"/>
      <c r="I29" s="18"/>
    </row>
    <row r="30" spans="1:9" s="19" customFormat="1" ht="12.75">
      <c r="A30" s="17"/>
      <c r="B30" s="17"/>
      <c r="C30" s="18"/>
      <c r="F30" s="1"/>
      <c r="G30" s="1"/>
      <c r="H30" s="1"/>
      <c r="I30" s="18"/>
    </row>
    <row r="31" spans="1:9" s="19" customFormat="1" ht="12.75">
      <c r="A31" s="17"/>
      <c r="B31" s="17"/>
      <c r="C31" s="18"/>
      <c r="F31" s="1"/>
      <c r="G31" s="1"/>
      <c r="H31" s="1"/>
      <c r="I31" s="18"/>
    </row>
  </sheetData>
  <printOptions gridLines="1" horizontalCentered="1"/>
  <pageMargins left="0.5" right="0.5" top="0.75" bottom="0.75" header="0.5" footer="0.5"/>
  <pageSetup fitToHeight="2" fitToWidth="1" horizontalDpi="300" verticalDpi="300" orientation="landscape" scale="85" r:id="rId2"/>
  <headerFooter alignWithMargins="0">
    <oddHeader>&amp;C Meeting Action Items&amp;RRevised: 18 Dec 02</oddHeader>
    <oddFooter>&amp;LPrinted &amp;D&amp;CPage &amp;P of &amp;N&amp;R&amp;F, &amp;A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48"/>
  <sheetViews>
    <sheetView workbookViewId="0" topLeftCell="A1">
      <selection activeCell="A1" sqref="A1"/>
    </sheetView>
  </sheetViews>
  <sheetFormatPr defaultColWidth="9.140625" defaultRowHeight="12.75"/>
  <cols>
    <col min="1" max="1" width="128.00390625" style="61" customWidth="1"/>
    <col min="2" max="16384" width="9.140625" style="61" customWidth="1"/>
  </cols>
  <sheetData>
    <row r="1" ht="15">
      <c r="A1" s="60" t="s">
        <v>133</v>
      </c>
    </row>
    <row r="2" s="63" customFormat="1" ht="12.75">
      <c r="A2" s="62"/>
    </row>
    <row r="3" ht="12.75">
      <c r="A3" s="64" t="s">
        <v>134</v>
      </c>
    </row>
    <row r="4" ht="12.75">
      <c r="A4" s="65"/>
    </row>
    <row r="5" ht="12.75">
      <c r="A5" s="66" t="s">
        <v>135</v>
      </c>
    </row>
    <row r="6" ht="12.75">
      <c r="A6" s="65" t="s">
        <v>136</v>
      </c>
    </row>
    <row r="7" ht="12.75">
      <c r="A7" s="65" t="s">
        <v>137</v>
      </c>
    </row>
    <row r="8" ht="12.75">
      <c r="A8" s="65" t="s">
        <v>138</v>
      </c>
    </row>
    <row r="9" ht="12.75">
      <c r="A9" s="65" t="s">
        <v>139</v>
      </c>
    </row>
    <row r="10" ht="12.75">
      <c r="A10" s="65" t="s">
        <v>140</v>
      </c>
    </row>
    <row r="11" ht="12.75">
      <c r="A11" s="65" t="s">
        <v>141</v>
      </c>
    </row>
    <row r="12" ht="12.75">
      <c r="A12" s="65" t="s">
        <v>142</v>
      </c>
    </row>
    <row r="13" ht="12.75">
      <c r="A13" s="65"/>
    </row>
    <row r="14" ht="12.75">
      <c r="A14" s="66" t="s">
        <v>143</v>
      </c>
    </row>
    <row r="15" ht="12.75">
      <c r="A15" s="65" t="s">
        <v>136</v>
      </c>
    </row>
    <row r="16" ht="12.75">
      <c r="A16" s="65" t="s">
        <v>137</v>
      </c>
    </row>
    <row r="17" ht="12.75">
      <c r="A17" s="65" t="s">
        <v>138</v>
      </c>
    </row>
    <row r="18" ht="12.75">
      <c r="A18" s="65" t="s">
        <v>144</v>
      </c>
    </row>
    <row r="19" ht="12.75">
      <c r="A19" s="65" t="s">
        <v>145</v>
      </c>
    </row>
    <row r="20" ht="12.75">
      <c r="A20" s="65" t="s">
        <v>141</v>
      </c>
    </row>
    <row r="21" ht="12.75">
      <c r="A21" s="65"/>
    </row>
    <row r="22" ht="25.5">
      <c r="A22" s="67" t="s">
        <v>146</v>
      </c>
    </row>
    <row r="25" ht="15">
      <c r="A25" s="60" t="s">
        <v>147</v>
      </c>
    </row>
    <row r="26" ht="15">
      <c r="A26" s="60"/>
    </row>
    <row r="27" ht="12.75">
      <c r="A27" s="68" t="s">
        <v>148</v>
      </c>
    </row>
    <row r="28" ht="12.75">
      <c r="A28" s="69" t="s">
        <v>149</v>
      </c>
    </row>
    <row r="29" ht="12.75">
      <c r="A29" s="47" t="s">
        <v>150</v>
      </c>
    </row>
    <row r="30" ht="12.75">
      <c r="A30" s="47" t="s">
        <v>151</v>
      </c>
    </row>
    <row r="31" ht="12.75">
      <c r="A31" s="47" t="s">
        <v>152</v>
      </c>
    </row>
    <row r="32" ht="12.75">
      <c r="A32" s="47" t="s">
        <v>153</v>
      </c>
    </row>
    <row r="33" ht="12.75">
      <c r="A33" s="69" t="s">
        <v>154</v>
      </c>
    </row>
    <row r="34" ht="12.75">
      <c r="A34" s="47" t="s">
        <v>155</v>
      </c>
    </row>
    <row r="35" ht="12.75">
      <c r="A35" s="47"/>
    </row>
    <row r="36" ht="15">
      <c r="A36" s="70" t="s">
        <v>156</v>
      </c>
    </row>
    <row r="37" ht="12.75">
      <c r="A37" s="47"/>
    </row>
    <row r="38" ht="12.75">
      <c r="A38" s="68" t="s">
        <v>157</v>
      </c>
    </row>
    <row r="39" ht="12.75">
      <c r="A39" s="69" t="s">
        <v>149</v>
      </c>
    </row>
    <row r="40" ht="12.75">
      <c r="A40" s="47" t="s">
        <v>158</v>
      </c>
    </row>
    <row r="41" ht="12.75">
      <c r="A41" s="69" t="s">
        <v>154</v>
      </c>
    </row>
    <row r="42" ht="12.75">
      <c r="A42" s="47" t="s">
        <v>155</v>
      </c>
    </row>
    <row r="43" ht="12.75">
      <c r="A43" s="47"/>
    </row>
    <row r="44" ht="12.75">
      <c r="A44" s="71" t="s">
        <v>159</v>
      </c>
    </row>
    <row r="45" ht="12.75">
      <c r="A45" s="47"/>
    </row>
    <row r="46" ht="12.75">
      <c r="A46" s="47"/>
    </row>
    <row r="47" ht="12.75">
      <c r="A47" s="47"/>
    </row>
    <row r="48" ht="12.75">
      <c r="A48" s="47"/>
    </row>
  </sheetData>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C13386</dc:creator>
  <cp:keywords/>
  <dc:description/>
  <cp:lastModifiedBy>Motorola PC</cp:lastModifiedBy>
  <cp:lastPrinted>2003-03-26T16:17:43Z</cp:lastPrinted>
  <dcterms:created xsi:type="dcterms:W3CDTF">2002-11-06T19:51:19Z</dcterms:created>
  <dcterms:modified xsi:type="dcterms:W3CDTF">2004-04-28T19:46:20Z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